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разд'!$A$12</definedName>
  </definedNames>
  <calcPr fullCalcOnLoad="1"/>
</workbook>
</file>

<file path=xl/sharedStrings.xml><?xml version="1.0" encoding="utf-8"?>
<sst xmlns="http://schemas.openxmlformats.org/spreadsheetml/2006/main" count="69" uniqueCount="69">
  <si>
    <t>Раздел, подраздел</t>
  </si>
  <si>
    <t>Наименование</t>
  </si>
  <si>
    <t>Сумма, руб.</t>
  </si>
  <si>
    <t>2018 год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</si>
  <si>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</si>
  <si>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</si>
  <si>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</si>
  <si>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</si>
  <si>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</si>
  <si>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</si>
  <si>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</si>
  <si>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</si>
  <si>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</si>
  <si>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</si>
  <si>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</si>
  <si>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</si>
  <si>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</si>
  <si>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</si>
  <si>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</si>
  <si>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</si>
  <si>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</si>
  <si>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</si>
  <si>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</si>
  <si>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</si>
  <si>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</si>
  <si>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</si>
  <si>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</si>
  <si>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</si>
  <si>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</si>
  <si>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</si>
  <si>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</si>
  <si>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</si>
  <si>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</si>
  <si>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</si>
  <si>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</si>
  <si>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</si>
  <si>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</si>
  <si>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</si>
  <si>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</si>
  <si>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</si>
  <si>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</si>
  <si>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</si>
  <si>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</si>
  <si>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</si>
  <si>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</si>
  <si>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</si>
  <si>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</si>
  <si>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</si>
  <si>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</si>
  <si>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</si>
  <si>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</si>
  <si>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</si>
  <si>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</si>
  <si>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</si>
  <si>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</si>
  <si>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</si>
  <si>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</si>
  <si>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</si>
  <si>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</si>
  <si>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</si>
  <si>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"О бюджете Южского       
городского поселения       
на 2018 год и на плановый       
период 2019 и 2020 годов"</t>
  </si>
  <si>
    <t>2020 год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</si>
  <si>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2018 год и на плановый период 2019 и 2020 годов   </t>
  </si>
  <si>
    <t>к решению Совета</t>
  </si>
  <si>
    <r>
      <t>от</t>
    </r>
    <r>
      <rPr>
        <u val="single"/>
        <sz val="14"/>
        <color indexed="8"/>
        <rFont val="Times New Roman"/>
        <family val="1"/>
      </rPr>
      <t xml:space="preserve"> 21.12.2017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75</t>
    </r>
    <r>
      <rPr>
        <sz val="14"/>
        <color indexed="8"/>
        <rFont val="Times New Roman"/>
        <family val="1"/>
      </rPr>
      <t xml:space="preserve"> </t>
    </r>
  </si>
  <si>
    <t>0105</t>
  </si>
  <si>
    <t>Судебная система</t>
  </si>
  <si>
    <t>Приложение № 10</t>
  </si>
  <si>
    <t>(приложение изложено в новой редакции в соответствии с Решением Совета Южского городского поселения от 20.12.2018 № 71)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</si>
</sst>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horizontal="center" vertical="top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justify" vertical="center" wrapText="1"/>
    </xf>
    <xf numFmtId="4" fontId="4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40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right" vertical="center"/>
    </xf>
    <xf numFmtId="49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justify" wrapText="1"/>
    </xf>
    <xf numFmtId="4" fontId="39" fillId="0" borderId="10" xfId="0" applyNumberFormat="1" applyFont="1" applyFill="1" applyBorder="1" applyAlignment="1">
      <alignment horizontal="right"/>
    </xf>
    <xf numFmtId="4" fontId="41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 horizontal="right"/>
    </xf>
    <xf numFmtId="0" fontId="39" fillId="0" borderId="1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right"/>
    </xf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49" fontId="40" fillId="0" borderId="0" xfId="0" applyNumberFormat="1" applyFont="1" applyFill="1" applyAlignment="1">
      <alignment horizontal="center" vertical="top" wrapText="1"/>
    </xf>
    <xf numFmtId="0" fontId="41" fillId="0" borderId="0" xfId="0" applyFont="1" applyFill="1" applyAlignment="1">
      <alignment horizontal="right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3" t="s">
        <v>67</v>
      </c>
      <c r="B1" s="23"/>
      <c r="C1" s="23"/>
      <c r="D1" s="23"/>
      <c r="E1" s="23"/>
    </row>
    <row r="2" spans="1:5" ht="18.75">
      <c r="A2" s="23" t="s">
        <v>63</v>
      </c>
      <c r="B2" s="23"/>
      <c r="C2" s="23"/>
      <c r="D2" s="23"/>
      <c r="E2" s="23"/>
    </row>
    <row r="3" spans="1:5" ht="18.75">
      <c r="A3" s="23" t="s">
        <v>20</v>
      </c>
      <c r="B3" s="23"/>
      <c r="C3" s="23"/>
      <c r="D3" s="23"/>
      <c r="E3" s="23"/>
    </row>
    <row r="4" spans="1:5" ht="18.75">
      <c r="A4" s="23" t="s">
        <v>21</v>
      </c>
      <c r="B4" s="23"/>
      <c r="C4" s="23"/>
      <c r="D4" s="23"/>
      <c r="E4" s="23"/>
    </row>
    <row r="5" spans="1:5" ht="18.75">
      <c r="A5" s="23" t="s">
        <v>22</v>
      </c>
      <c r="B5" s="23"/>
      <c r="C5" s="23"/>
      <c r="D5" s="23"/>
      <c r="E5" s="23"/>
    </row>
    <row r="6" spans="1:5" ht="71.25" customHeight="1">
      <c r="A6" s="27" t="s">
        <v>60</v>
      </c>
      <c r="B6" s="27"/>
      <c r="C6" s="27"/>
      <c r="D6" s="27"/>
      <c r="E6" s="27"/>
    </row>
    <row r="7" spans="1:5" ht="18.75">
      <c r="A7" s="23" t="s">
        <v>64</v>
      </c>
      <c r="B7" s="23"/>
      <c r="C7" s="23"/>
      <c r="D7" s="23"/>
      <c r="E7" s="23"/>
    </row>
    <row r="8" ht="18.75">
      <c r="A8" s="20"/>
    </row>
    <row r="9" spans="1:5" ht="57.75" customHeight="1">
      <c r="A9" s="26" t="s">
        <v>62</v>
      </c>
      <c r="B9" s="26"/>
      <c r="C9" s="26"/>
      <c r="D9" s="26"/>
      <c r="E9" s="26"/>
    </row>
    <row r="10" spans="1:5" ht="31.5" customHeight="1">
      <c r="A10" s="31" t="s">
        <v>68</v>
      </c>
      <c r="B10" s="31"/>
      <c r="C10" s="31"/>
      <c r="D10" s="31"/>
      <c r="E10" s="31"/>
    </row>
    <row r="11" ht="15" customHeight="1">
      <c r="A11" s="20"/>
    </row>
    <row r="12" spans="1:5" ht="19.5" customHeight="1">
      <c r="A12" s="28" t="s">
        <v>0</v>
      </c>
      <c r="B12" s="29" t="s">
        <v>1</v>
      </c>
      <c r="C12" s="28" t="s">
        <v>2</v>
      </c>
      <c r="D12" s="28"/>
      <c r="E12" s="28"/>
    </row>
    <row r="13" spans="1:5" ht="18.75" customHeight="1">
      <c r="A13" s="28"/>
      <c r="B13" s="30"/>
      <c r="C13" s="2" t="s">
        <v>3</v>
      </c>
      <c r="D13" s="2" t="s">
        <v>4</v>
      </c>
      <c r="E13" s="2" t="s">
        <v>61</v>
      </c>
    </row>
    <row r="14" spans="1:5" ht="18.75">
      <c r="A14" s="21">
        <v>1</v>
      </c>
      <c r="B14" s="22">
        <v>2</v>
      </c>
      <c r="C14" s="2">
        <v>3</v>
      </c>
      <c r="D14" s="2">
        <v>4</v>
      </c>
      <c r="E14" s="2">
        <v>5</v>
      </c>
    </row>
    <row r="15" spans="1:5" s="14" customFormat="1" ht="20.25" customHeight="1">
      <c r="A15" s="3" t="s">
        <v>15</v>
      </c>
      <c r="B15" s="4" t="s">
        <v>43</v>
      </c>
      <c r="C15" s="5">
        <f>SUM(C16:C20)</f>
        <v>7164564.970000001</v>
      </c>
      <c r="D15" s="5">
        <f>SUM(D16:D20)</f>
        <v>6208056.7</v>
      </c>
      <c r="E15" s="5">
        <f>SUM(E16:E20)</f>
        <v>6209087.95</v>
      </c>
    </row>
    <row r="16" spans="1:5" s="6" customFormat="1" ht="57.75" customHeight="1">
      <c r="A16" s="7" t="s">
        <v>16</v>
      </c>
      <c r="B16" s="8" t="s">
        <v>5</v>
      </c>
      <c r="C16" s="9">
        <f>701756.56-1500</f>
        <v>700256.56</v>
      </c>
      <c r="D16" s="9">
        <f>701756.56</f>
        <v>701756.56</v>
      </c>
      <c r="E16" s="13">
        <f>701756.56</f>
        <v>701756.56</v>
      </c>
    </row>
    <row r="17" spans="1:5" ht="75">
      <c r="A17" s="7" t="s">
        <v>17</v>
      </c>
      <c r="B17" s="8" t="s">
        <v>42</v>
      </c>
      <c r="C17" s="9">
        <f>1038250.26+470306+25000+8718+4734</f>
        <v>1547008.26</v>
      </c>
      <c r="D17" s="9">
        <f>1038250.26+470306</f>
        <v>1508556.26</v>
      </c>
      <c r="E17" s="13">
        <f>1038250.26+470306</f>
        <v>1508556.26</v>
      </c>
    </row>
    <row r="18" spans="1:5" s="14" customFormat="1" ht="18.75">
      <c r="A18" s="16" t="s">
        <v>65</v>
      </c>
      <c r="B18" s="17" t="s">
        <v>66</v>
      </c>
      <c r="C18" s="18">
        <f>24530.57</f>
        <v>24530.57</v>
      </c>
      <c r="D18" s="18">
        <f>1661.46</f>
        <v>1661.46</v>
      </c>
      <c r="E18" s="19">
        <f>2692.71</f>
        <v>2692.71</v>
      </c>
    </row>
    <row r="19" spans="1:5" ht="18.75">
      <c r="A19" s="7" t="s">
        <v>18</v>
      </c>
      <c r="B19" s="8" t="s">
        <v>6</v>
      </c>
      <c r="C19" s="9">
        <f>400000-6000-20000-99900-20000-20000</f>
        <v>234100</v>
      </c>
      <c r="D19" s="9">
        <f>400000</f>
        <v>400000</v>
      </c>
      <c r="E19" s="13">
        <f>400000</f>
        <v>400000</v>
      </c>
    </row>
    <row r="20" spans="1:5" ht="18.75">
      <c r="A20" s="7" t="s">
        <v>19</v>
      </c>
      <c r="B20" s="8" t="s">
        <v>44</v>
      </c>
      <c r="C20" s="9">
        <f>100000+25000+81000+9000+55000+3157096.12+135278+8000+100000-5851.03-22048.42+600+5797+3155+600+30000+655-10000+10000+63788-55000+53266.67-25000+26733.33+40400+50000+50000+795+85333.33+16650+5797+53910.25+683783.33-8000-14500-12626.4-1933.33-9000-38266.67-12373.6+24865-3234</f>
        <v>4658669.58</v>
      </c>
      <c r="D20" s="9">
        <f>100000+29708.3+25000+72000+9000+60000+3157096.12+135278+8000</f>
        <v>3596082.42</v>
      </c>
      <c r="E20" s="13">
        <f>100000+29708.3+25000+72000+9000+60000+3157096.12+135278+8000</f>
        <v>3596082.42</v>
      </c>
    </row>
    <row r="21" spans="1:5" ht="56.25">
      <c r="A21" s="3" t="s">
        <v>23</v>
      </c>
      <c r="B21" s="4" t="s">
        <v>45</v>
      </c>
      <c r="C21" s="5">
        <f>SUM(C22:C24)</f>
        <v>317214</v>
      </c>
      <c r="D21" s="5">
        <f>SUM(D22:D24)</f>
        <v>186500</v>
      </c>
      <c r="E21" s="5">
        <f>SUM(E22:E24)</f>
        <v>186500</v>
      </c>
    </row>
    <row r="22" spans="1:5" s="6" customFormat="1" ht="57" customHeight="1">
      <c r="A22" s="7" t="s">
        <v>24</v>
      </c>
      <c r="B22" s="8" t="s">
        <v>7</v>
      </c>
      <c r="C22" s="9">
        <f>37000</f>
        <v>37000</v>
      </c>
      <c r="D22" s="9">
        <f>37000</f>
        <v>37000</v>
      </c>
      <c r="E22" s="13">
        <f>37000</f>
        <v>37000</v>
      </c>
    </row>
    <row r="23" spans="1:5" ht="26.25" customHeight="1">
      <c r="A23" s="7" t="s">
        <v>25</v>
      </c>
      <c r="B23" s="8" t="s">
        <v>46</v>
      </c>
      <c r="C23" s="9">
        <f>61500+98000+48714+72000</f>
        <v>280214</v>
      </c>
      <c r="D23" s="9">
        <f>61500</f>
        <v>61500</v>
      </c>
      <c r="E23" s="13">
        <f>61500</f>
        <v>61500</v>
      </c>
    </row>
    <row r="24" spans="1:5" ht="56.25">
      <c r="A24" s="7" t="s">
        <v>39</v>
      </c>
      <c r="B24" s="8" t="s">
        <v>40</v>
      </c>
      <c r="C24" s="9">
        <f>88000-88000</f>
        <v>0</v>
      </c>
      <c r="D24" s="9">
        <f>88000</f>
        <v>88000</v>
      </c>
      <c r="E24" s="13">
        <f>88000</f>
        <v>88000</v>
      </c>
    </row>
    <row r="25" spans="1:5" ht="23.25" customHeight="1">
      <c r="A25" s="3" t="s">
        <v>26</v>
      </c>
      <c r="B25" s="4" t="s">
        <v>47</v>
      </c>
      <c r="C25" s="5">
        <f>SUM(C26:C28)</f>
        <v>25341133.650000006</v>
      </c>
      <c r="D25" s="5">
        <f>SUM(D26:D28)</f>
        <v>18782136.9</v>
      </c>
      <c r="E25" s="5">
        <f>SUM(E26:E28)</f>
        <v>19048604.2</v>
      </c>
    </row>
    <row r="26" spans="1:5" ht="18.75">
      <c r="A26" s="7" t="s">
        <v>27</v>
      </c>
      <c r="B26" s="8" t="s">
        <v>8</v>
      </c>
      <c r="C26" s="9">
        <f>1900000</f>
        <v>1900000</v>
      </c>
      <c r="D26" s="9">
        <f>1900000</f>
        <v>1900000</v>
      </c>
      <c r="E26" s="13">
        <f>1900000</f>
        <v>1900000</v>
      </c>
    </row>
    <row r="27" spans="1:5" ht="18.75">
      <c r="A27" s="7" t="s">
        <v>28</v>
      </c>
      <c r="B27" s="8" t="s">
        <v>48</v>
      </c>
      <c r="C27" s="9">
        <f>15082791.14+1900000+400000+389044+131852.16+238600+3.19+855460.42+(-39800)+25000+98000+20000+40260.66+(-221400)+(-157894.74)+3000000+157894.74+20000-448790-34800-186901+185649-30873.51-112725.27-88534.9+248780-235000-3749+182816.55-8884-64752.79-137500-120000+99500+300000-3192-3570-250+98000</f>
        <v>21575034.650000006</v>
      </c>
      <c r="D27" s="9">
        <f>13670193.9+2794999+389044</f>
        <v>16854236.9</v>
      </c>
      <c r="E27" s="13">
        <f>14409682.2+2321978+389044</f>
        <v>17120704.2</v>
      </c>
    </row>
    <row r="28" spans="1:5" ht="37.5">
      <c r="A28" s="7" t="s">
        <v>29</v>
      </c>
      <c r="B28" s="8" t="s">
        <v>41</v>
      </c>
      <c r="C28" s="9">
        <f>27600+90000+1710000+40000-1501</f>
        <v>1866099</v>
      </c>
      <c r="D28" s="9">
        <f>27900</f>
        <v>27900</v>
      </c>
      <c r="E28" s="13">
        <f>27900</f>
        <v>27900</v>
      </c>
    </row>
    <row r="29" spans="1:5" ht="37.5">
      <c r="A29" s="3" t="s">
        <v>30</v>
      </c>
      <c r="B29" s="4" t="s">
        <v>49</v>
      </c>
      <c r="C29" s="5">
        <f>SUM(C30:C32)</f>
        <v>21060191.679999996</v>
      </c>
      <c r="D29" s="5">
        <f>SUM(D30:D32)</f>
        <v>15779695.85</v>
      </c>
      <c r="E29" s="5">
        <f>SUM(E30:E32)</f>
        <v>14426123.85</v>
      </c>
    </row>
    <row r="30" spans="1:5" ht="18.75">
      <c r="A30" s="7" t="s">
        <v>32</v>
      </c>
      <c r="B30" s="10" t="s">
        <v>34</v>
      </c>
      <c r="C30" s="9">
        <f>55000+500000+66118.29+8000+40897.92-66118.29+102000+505974.84-102000+164074.19-8000</f>
        <v>1265946.95</v>
      </c>
      <c r="D30" s="9">
        <f>230000+950000+60000+66103</f>
        <v>1306103</v>
      </c>
      <c r="E30" s="13">
        <f>230000+950000+60000+66103</f>
        <v>1306103</v>
      </c>
    </row>
    <row r="31" spans="1:5" ht="18.75">
      <c r="A31" s="7" t="s">
        <v>31</v>
      </c>
      <c r="B31" s="8" t="s">
        <v>9</v>
      </c>
      <c r="C31" s="9">
        <f>330350+90000+2400000-34660.58+18000+3448.42+3448.42+(-98000)+102000+140000+64133.68+7000+39000+97240+15413.24+4500+12000+72906+17280-133783.33-23882.09-1001-6000-2000</f>
        <v>3117392.7600000002</v>
      </c>
      <c r="D31" s="9">
        <f>353572+2400000</f>
        <v>2753572</v>
      </c>
      <c r="E31" s="13">
        <f>2400000</f>
        <v>2400000</v>
      </c>
    </row>
    <row r="32" spans="1:5" ht="18.75">
      <c r="A32" s="7" t="s">
        <v>33</v>
      </c>
      <c r="B32" s="8" t="s">
        <v>50</v>
      </c>
      <c r="C32" s="9">
        <f>1877550+4266377+5500000+15000+50000+510000+200000+5851.03+3870043.18+248541.67+(-1258581.51)+50000+(-500000)+500000+7482.61+5656.73+(-90000)+35000+428590+99900+28800+52944+146000+15000+20000+40968.93+18800+50000+94800+20000-10000+58316.45+210066.79+(-50000)+99350-500-20300+99011.54-2816.45-15000</f>
        <v>16676851.969999997</v>
      </c>
      <c r="D32" s="9">
        <f>3993648.79+1829257+5500000+142242.06+254873</f>
        <v>11720020.85</v>
      </c>
      <c r="E32" s="13">
        <f>3993648.79+1829257+4500000+142242.06+254873</f>
        <v>10720020.85</v>
      </c>
    </row>
    <row r="33" spans="1:5" ht="18.75">
      <c r="A33" s="3" t="s">
        <v>35</v>
      </c>
      <c r="B33" s="4" t="s">
        <v>10</v>
      </c>
      <c r="C33" s="5">
        <f>C34</f>
        <v>38720</v>
      </c>
      <c r="D33" s="5">
        <f>D34</f>
        <v>38720</v>
      </c>
      <c r="E33" s="5">
        <f>E34</f>
        <v>38720</v>
      </c>
    </row>
    <row r="34" spans="1:5" ht="18.75">
      <c r="A34" s="7" t="s">
        <v>36</v>
      </c>
      <c r="B34" s="8" t="s">
        <v>11</v>
      </c>
      <c r="C34" s="9">
        <f>33440+5280+268928+300000-568928</f>
        <v>38720</v>
      </c>
      <c r="D34" s="9">
        <f>33440+5280+268928-268928</f>
        <v>38720</v>
      </c>
      <c r="E34" s="13">
        <f>33440+5280+268928-268928</f>
        <v>38720</v>
      </c>
    </row>
    <row r="35" spans="1:5" ht="18.75">
      <c r="A35" s="3" t="s">
        <v>37</v>
      </c>
      <c r="B35" s="4" t="s">
        <v>51</v>
      </c>
      <c r="C35" s="5">
        <f>C36</f>
        <v>27587798.819999997</v>
      </c>
      <c r="D35" s="5">
        <f>D36</f>
        <v>15134038.08</v>
      </c>
      <c r="E35" s="5">
        <f>E36</f>
        <v>16134038.08</v>
      </c>
    </row>
    <row r="36" spans="1:5" ht="18.75">
      <c r="A36" s="7" t="s">
        <v>38</v>
      </c>
      <c r="B36" s="8" t="s">
        <v>52</v>
      </c>
      <c r="C36" s="9">
        <f>14268266.08+5200870+258931+5300000+253+251603.74+278948+33675+568928+69260+(-207185.18)+207185.18+45144+250000+69868+436934+3678+40000+99884+98000+8000+191616+10500+15440+88000</f>
        <v>27587798.819999997</v>
      </c>
      <c r="D36" s="9">
        <f>14268266.08+596844+268928</f>
        <v>15134038.08</v>
      </c>
      <c r="E36" s="13">
        <f>14268266.08+1596844+268928</f>
        <v>16134038.08</v>
      </c>
    </row>
    <row r="37" spans="1:5" ht="18.75">
      <c r="A37" s="3">
        <v>1000</v>
      </c>
      <c r="B37" s="4" t="s">
        <v>53</v>
      </c>
      <c r="C37" s="5">
        <f>SUM(C38:C39)</f>
        <v>2525681.6</v>
      </c>
      <c r="D37" s="5">
        <f>SUM(D38:D39)</f>
        <v>1171581</v>
      </c>
      <c r="E37" s="5">
        <f>SUM(E38:E39)</f>
        <v>1171581</v>
      </c>
    </row>
    <row r="38" spans="1:5" ht="18.75">
      <c r="A38" s="7">
        <v>1001</v>
      </c>
      <c r="B38" s="8" t="s">
        <v>12</v>
      </c>
      <c r="C38" s="9">
        <f>208000-10491.4</f>
        <v>197508.6</v>
      </c>
      <c r="D38" s="9">
        <f>208000</f>
        <v>208000</v>
      </c>
      <c r="E38" s="13">
        <f>208000</f>
        <v>208000</v>
      </c>
    </row>
    <row r="39" spans="1:5" ht="18.75">
      <c r="A39" s="7">
        <v>1003</v>
      </c>
      <c r="B39" s="8" t="s">
        <v>54</v>
      </c>
      <c r="C39" s="9">
        <f>668482+295099+836522.19+353970+6000-56004.19+13331+150773+20000+20000+20000</f>
        <v>2328173</v>
      </c>
      <c r="D39" s="9">
        <f>668482+295099</f>
        <v>963581</v>
      </c>
      <c r="E39" s="13">
        <f>668482+295099</f>
        <v>963581</v>
      </c>
    </row>
    <row r="40" spans="1:5" ht="18.75">
      <c r="A40" s="3">
        <v>1100</v>
      </c>
      <c r="B40" s="4" t="s">
        <v>13</v>
      </c>
      <c r="C40" s="5">
        <f>C41</f>
        <v>351660</v>
      </c>
      <c r="D40" s="5">
        <f>D41</f>
        <v>235840</v>
      </c>
      <c r="E40" s="5">
        <f>E41</f>
        <v>235840</v>
      </c>
    </row>
    <row r="41" spans="1:5" ht="18.75">
      <c r="A41" s="7">
        <v>1102</v>
      </c>
      <c r="B41" s="8" t="s">
        <v>14</v>
      </c>
      <c r="C41" s="9">
        <f>77440+158400+105157+26103-15440</f>
        <v>351660</v>
      </c>
      <c r="D41" s="9">
        <f>77440+158400</f>
        <v>235840</v>
      </c>
      <c r="E41" s="13">
        <f>77440+158400</f>
        <v>235840</v>
      </c>
    </row>
    <row r="42" spans="1:5" ht="56.25">
      <c r="A42" s="3" t="s">
        <v>56</v>
      </c>
      <c r="B42" s="12" t="s">
        <v>57</v>
      </c>
      <c r="C42" s="5">
        <f>C43</f>
        <v>34482.55</v>
      </c>
      <c r="D42" s="5">
        <f>D43</f>
        <v>12103.88</v>
      </c>
      <c r="E42" s="5">
        <f>E43</f>
        <v>0</v>
      </c>
    </row>
    <row r="43" spans="1:5" s="11" customFormat="1" ht="37.5">
      <c r="A43" s="7" t="s">
        <v>58</v>
      </c>
      <c r="B43" s="8" t="s">
        <v>59</v>
      </c>
      <c r="C43" s="9">
        <f>34482.55</f>
        <v>34482.55</v>
      </c>
      <c r="D43" s="9">
        <f>12103.88</f>
        <v>12103.88</v>
      </c>
      <c r="E43" s="13">
        <f>0</f>
        <v>0</v>
      </c>
    </row>
    <row r="44" spans="1:5" ht="23.25" customHeight="1">
      <c r="A44" s="24" t="s">
        <v>55</v>
      </c>
      <c r="B44" s="25"/>
      <c r="C44" s="5">
        <f>C15+C21+C25+C29+C33+C35+C37+C40+C42</f>
        <v>84421447.26999998</v>
      </c>
      <c r="D44" s="5">
        <f>D15+D21+D25+D29+D33+D35+D37+D40+D42</f>
        <v>57548672.41</v>
      </c>
      <c r="E44" s="5">
        <f>E15+E21+E25+E29+E33+E35+E37+E40+E42</f>
        <v>57450495.08</v>
      </c>
    </row>
    <row r="45" spans="1:5" s="6" customFormat="1" ht="17.25" customHeight="1">
      <c r="A45" s="1"/>
      <c r="B45" s="1"/>
      <c r="C45" s="1"/>
      <c r="D45" s="1"/>
      <c r="E45" s="15"/>
    </row>
  </sheetData>
  <sheetProtection/>
  <mergeCells count="13">
    <mergeCell ref="B12:B13"/>
    <mergeCell ref="C12:E12"/>
    <mergeCell ref="A10:E10"/>
    <mergeCell ref="A1:E1"/>
    <mergeCell ref="A2:E2"/>
    <mergeCell ref="A3:E3"/>
    <mergeCell ref="A44:B44"/>
    <mergeCell ref="A9:E9"/>
    <mergeCell ref="A6:E6"/>
    <mergeCell ref="A7:E7"/>
    <mergeCell ref="A12:A13"/>
    <mergeCell ref="A4:E4"/>
    <mergeCell ref="A5:E5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2018-12-19T12:44:43Z</dcterms:modified>
  <cp:category/>
  <cp:version/>
  <cp:contentType/>
  <cp:contentStatus/>
</cp:coreProperties>
</file>