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естр источ.дох.23-25" sheetId="1" r:id="rId1"/>
  </sheets>
  <definedNames>
    <definedName name="_xlnm.Print_Titles" localSheetId="0">'Реестр источ.дох.23-25'!$6:$6</definedName>
  </definedNames>
  <calcPr fullCalcOnLoad="1"/>
</workbook>
</file>

<file path=xl/sharedStrings.xml><?xml version="1.0" encoding="utf-8"?>
<sst xmlns="http://schemas.openxmlformats.org/spreadsheetml/2006/main" count="184" uniqueCount="144">
  <si>
    <t>Номер реестровой записи*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</si>
  <si>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</si>
  <si>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</si>
  <si>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</si>
  <si>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</si>
  <si>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</si>
  <si>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</si>
  <si>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1.</t>
  </si>
  <si>
    <t>Реестр источников доходов бюджета Южского городского поселения</t>
  </si>
  <si>
    <t>182 1 01 02010 01 0000 110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</si>
  <si>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</si>
  <si>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101 - налоги на прибыль, доходы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</si>
  <si>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</si>
  <si>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</si>
  <si>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</si>
  <si>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</si>
  <si>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</si>
  <si>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3.</t>
  </si>
  <si>
    <t>103 - налоги на товары (работы, услуги), реализуемые на территории Российской Федерации</t>
  </si>
  <si>
    <t>5.</t>
  </si>
  <si>
    <t>7.</t>
  </si>
  <si>
    <t>9.</t>
  </si>
  <si>
    <t>11.</t>
  </si>
  <si>
    <t>12.</t>
  </si>
  <si>
    <t>15.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</si>
  <si>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</si>
  <si>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</si>
  <si>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106 - налоги на имущество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</si>
  <si>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</si>
  <si>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</si>
  <si>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</si>
  <si>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</si>
  <si>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</si>
  <si>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</si>
  <si>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111 - доходы от использования имущества, находящегося в государственной и муниципальной собственности</t>
  </si>
  <si>
    <t>18.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</si>
  <si>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</si>
  <si>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</si>
  <si>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>114 - доходы от продажи материальных и нематериальных активов</t>
  </si>
  <si>
    <t>041 1 14 06013 13 0000 430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</si>
  <si>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</si>
  <si>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22.</t>
  </si>
  <si>
    <t>202 - безвозмездные поступления от других бюджетов бюджетной системы Российской Федерации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</si>
  <si>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</si>
  <si>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</si>
  <si>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</si>
  <si>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Администрация Южского муниципального района</t>
  </si>
  <si>
    <t>Финансовый отдел администрации Южского муниципального района</t>
  </si>
  <si>
    <t>Комитет по управлению муниципальным имуществом администрации Южского муниципального района Ивановской области</t>
  </si>
  <si>
    <t>Управление Федерального казначейства по Ивановской области</t>
  </si>
  <si>
    <t>Итого</t>
  </si>
  <si>
    <t>001</t>
  </si>
  <si>
    <t>002</t>
  </si>
  <si>
    <t>003</t>
  </si>
  <si>
    <t>005</t>
  </si>
  <si>
    <t>007</t>
  </si>
  <si>
    <t>009</t>
  </si>
  <si>
    <t>011</t>
  </si>
  <si>
    <t>012</t>
  </si>
  <si>
    <t>015</t>
  </si>
  <si>
    <t>018</t>
  </si>
  <si>
    <t>022</t>
  </si>
  <si>
    <t xml:space="preserve">                                                            </t>
  </si>
  <si>
    <t>Заместитель Главы администрации Южского муниципального района, начальник Финансового отдела администрации Южского муниципального района</t>
  </si>
  <si>
    <t>Э.А. Ванягина</t>
  </si>
  <si>
    <t xml:space="preserve">                 _______________________</t>
  </si>
  <si>
    <t xml:space="preserve">116 - штрафы, санкции, возмещение ущерба
</t>
  </si>
  <si>
    <t>14.</t>
  </si>
  <si>
    <t>16.</t>
  </si>
  <si>
    <t>17.</t>
  </si>
  <si>
    <t>19.</t>
  </si>
  <si>
    <t>014</t>
  </si>
  <si>
    <t>016</t>
  </si>
  <si>
    <t>017</t>
  </si>
  <si>
    <t>019</t>
  </si>
  <si>
    <t>Наименование группы источников доходов бюджетов/наименование источника доходов бюджета</t>
  </si>
  <si>
    <t>035 2 02 29999 13 0000 150</t>
  </si>
  <si>
    <t>035 2 02 20216 13 0000 150</t>
  </si>
  <si>
    <t>037 2 02 15002 13 0000 150</t>
  </si>
  <si>
    <t>037 2 02 15001 13 0000 150</t>
  </si>
  <si>
    <t>100 1 03 02231 01 0000 110</t>
  </si>
  <si>
    <t>100 1 03 02241 01 0000 110</t>
  </si>
  <si>
    <t>100 1 03 02251 01 0000 110</t>
  </si>
  <si>
    <t>041 1 11 05025 13 0000 120</t>
  </si>
  <si>
    <t>041 1 11 05035 13 0000 120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</si>
  <si>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</si>
  <si>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</si>
  <si>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20.</t>
  </si>
  <si>
    <t>020</t>
  </si>
  <si>
    <t>21.</t>
  </si>
  <si>
    <t>021</t>
  </si>
  <si>
    <t>117 - прочие неналоговые доходы</t>
  </si>
  <si>
    <t>035 1 17 15030 13 0000 150</t>
  </si>
  <si>
    <t>Инициативные платежи, зачисляемые в бюджеты городских поселений</t>
  </si>
  <si>
    <t>13.</t>
  </si>
  <si>
    <t>013</t>
  </si>
  <si>
    <t>113 - 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</si>
  <si>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</si>
  <si>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Управление жилищно-коммунального хозяйства Администрации Южского муниципального района</t>
  </si>
  <si>
    <t>23.</t>
  </si>
  <si>
    <t>023</t>
  </si>
  <si>
    <t>24.</t>
  </si>
  <si>
    <t>024</t>
  </si>
  <si>
    <t>044 2 02 29999 13 0000 150</t>
  </si>
  <si>
    <t>26.</t>
  </si>
  <si>
    <t>026</t>
  </si>
  <si>
    <t>100 1 03 02261 01 0000 110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</si>
  <si>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</si>
  <si>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</si>
  <si>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</si>
  <si>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</si>
  <si>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</si>
  <si>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2023 год и на плановый период 2024 и  2025 годов</t>
  </si>
  <si>
    <t>Прогноз доходов бюджета на 2022 г. (текущий финансовый год), руб.</t>
  </si>
  <si>
    <t>на 2023 г. (очередной финансовый год), руб.</t>
  </si>
  <si>
    <t>на 2024 г. (первый год планового периода), руб.</t>
  </si>
  <si>
    <t>на 2025 г. (второй год планового периода), руб.</t>
  </si>
  <si>
    <t>035 2 02 20041 13 0000 150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</si>
  <si>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</si>
  <si>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035 2 19 25555 13 0000 150</t>
  </si>
  <si>
    <t>Возврат остатков субсидий на реализацию программ формирования современной городской среды из бюджетов городских поселений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</si>
  <si>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</si>
  <si>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</si>
  <si>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035 1 13 02995 13 0000 130</t>
  </si>
  <si>
    <t>035 1 16 07010 13 0000 140</t>
  </si>
  <si>
    <t>4.</t>
  </si>
  <si>
    <t>6.</t>
  </si>
  <si>
    <t>8.</t>
  </si>
  <si>
    <t>10.</t>
  </si>
  <si>
    <t>25.</t>
  </si>
  <si>
    <t>004</t>
  </si>
  <si>
    <t>006</t>
  </si>
  <si>
    <t>008</t>
  </si>
  <si>
    <t>010</t>
  </si>
  <si>
    <t>025</t>
  </si>
  <si>
    <t>«09» ноября 2022 г.</t>
  </si>
  <si>
    <t xml:space="preserve">219 - возврат остатков субсидий, субвенций и иных межбюджетных трансфертов, имеющих целевое назначение, прошлых лет
</t>
  </si>
  <si>
    <t>27.</t>
  </si>
  <si>
    <t>027</t>
  </si>
  <si>
    <t>041 2 02 29999 13 0000 150</t>
  </si>
  <si>
    <t>* УФНС России по Ивановской области с 24.10.2022 года</t>
  </si>
  <si>
    <t>Кассовые поступления в текущем финансовом году (по состоянию на 01.11.2022 г.), руб.</t>
  </si>
  <si>
    <t>Управление Федеральной налоговой службы по Ивановской области / Управление Федеральной налоговой службы России по Ивановской области*</t>
  </si>
  <si>
    <t>Дотации бюджетам городских поселений на выравнивание бюджетной обеспеченности из бюджета субъекта Российской Федерации.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</si>
</sst>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7.140625" style="9" customWidth="1"/>
    <col min="2" max="2" width="16.00390625" style="9" customWidth="1"/>
    <col min="3" max="3" width="16.140625" style="9" customWidth="1"/>
    <col min="4" max="4" width="41.28125" style="9" customWidth="1"/>
    <col min="5" max="5" width="16.57421875" style="9" customWidth="1"/>
    <col min="6" max="6" width="7.140625" style="9" customWidth="1"/>
    <col min="7" max="7" width="15.140625" style="9" customWidth="1"/>
    <col min="8" max="8" width="15.421875" style="9" customWidth="1"/>
    <col min="9" max="9" width="15.28125" style="9" customWidth="1"/>
    <col min="10" max="10" width="14.421875" style="9" customWidth="1"/>
    <col min="11" max="11" width="14.7109375" style="9" customWidth="1"/>
    <col min="12" max="16384" width="9.140625" style="9" customWidth="1"/>
  </cols>
  <sheetData>
    <row r="1" spans="1:11" s="8" customFormat="1" ht="14.2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8" customFormat="1" ht="14.25">
      <c r="A2" s="27" t="s">
        <v>112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7" ht="15">
      <c r="A3" s="20"/>
      <c r="G3" s="10"/>
    </row>
    <row r="4" spans="1:11" ht="29.25" customHeight="1">
      <c r="A4" s="28" t="s">
        <v>0</v>
      </c>
      <c r="B4" s="28" t="s">
        <v>75</v>
      </c>
      <c r="C4" s="29" t="s">
        <v>1</v>
      </c>
      <c r="D4" s="30"/>
      <c r="E4" s="28" t="s">
        <v>2</v>
      </c>
      <c r="F4" s="28" t="s">
        <v>3</v>
      </c>
      <c r="G4" s="28" t="s">
        <v>113</v>
      </c>
      <c r="H4" s="28" t="s">
        <v>141</v>
      </c>
      <c r="I4" s="29" t="s">
        <v>4</v>
      </c>
      <c r="J4" s="31"/>
      <c r="K4" s="30"/>
    </row>
    <row r="5" spans="1:11" ht="93" customHeight="1">
      <c r="A5" s="28"/>
      <c r="B5" s="28"/>
      <c r="C5" s="1" t="s">
        <v>5</v>
      </c>
      <c r="D5" s="1" t="s">
        <v>6</v>
      </c>
      <c r="E5" s="28"/>
      <c r="F5" s="28"/>
      <c r="G5" s="28"/>
      <c r="H5" s="28"/>
      <c r="I5" s="1" t="s">
        <v>114</v>
      </c>
      <c r="J5" s="1" t="s">
        <v>115</v>
      </c>
      <c r="K5" s="1" t="s">
        <v>116</v>
      </c>
    </row>
    <row r="6" spans="1:11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183" customHeight="1">
      <c r="A7" s="1" t="s">
        <v>7</v>
      </c>
      <c r="B7" s="1" t="s">
        <v>11</v>
      </c>
      <c r="C7" s="1" t="s">
        <v>9</v>
      </c>
      <c r="D7" s="11" t="s">
        <v>10</v>
      </c>
      <c r="E7" s="12" t="s">
        <v>142</v>
      </c>
      <c r="F7" s="12" t="s">
        <v>51</v>
      </c>
      <c r="G7" s="5">
        <f>43731460</f>
        <v>43731460</v>
      </c>
      <c r="H7" s="5">
        <f>37178863.84</f>
        <v>37178863.84</v>
      </c>
      <c r="I7" s="5">
        <f>44155000</f>
        <v>44155000</v>
      </c>
      <c r="J7" s="5">
        <f>44255000</f>
        <v>44255000</v>
      </c>
      <c r="K7" s="5">
        <f>44255000</f>
        <v>44255000</v>
      </c>
    </row>
    <row r="8" spans="1:11" ht="182.25" customHeight="1">
      <c r="A8" s="1" t="s">
        <v>14</v>
      </c>
      <c r="B8" s="1" t="s">
        <v>11</v>
      </c>
      <c r="C8" s="1" t="s">
        <v>12</v>
      </c>
      <c r="D8" s="11" t="s">
        <v>13</v>
      </c>
      <c r="E8" s="12" t="s">
        <v>142</v>
      </c>
      <c r="F8" s="23" t="s">
        <v>52</v>
      </c>
      <c r="G8" s="6">
        <f>104166.33</f>
        <v>104166.33</v>
      </c>
      <c r="H8" s="6">
        <f>101126.11</f>
        <v>101126.11</v>
      </c>
      <c r="I8" s="6">
        <f>135500</f>
        <v>135500</v>
      </c>
      <c r="J8" s="6">
        <f>135500</f>
        <v>135500</v>
      </c>
      <c r="K8" s="6">
        <f>135500</f>
        <v>135500</v>
      </c>
    </row>
    <row r="9" spans="1:11" ht="184.5" customHeight="1">
      <c r="A9" s="1" t="s">
        <v>17</v>
      </c>
      <c r="B9" s="1" t="s">
        <v>11</v>
      </c>
      <c r="C9" s="1" t="s">
        <v>15</v>
      </c>
      <c r="D9" s="11" t="s">
        <v>16</v>
      </c>
      <c r="E9" s="12" t="s">
        <v>142</v>
      </c>
      <c r="F9" s="23" t="s">
        <v>53</v>
      </c>
      <c r="G9" s="6">
        <f>350000</f>
        <v>350000</v>
      </c>
      <c r="H9" s="6">
        <f>314566.22</f>
        <v>314566.22</v>
      </c>
      <c r="I9" s="6">
        <f>240000</f>
        <v>240000</v>
      </c>
      <c r="J9" s="6">
        <f>240000</f>
        <v>240000</v>
      </c>
      <c r="K9" s="6">
        <f>240000</f>
        <v>240000</v>
      </c>
    </row>
    <row r="10" spans="1:11" ht="181.5" customHeight="1">
      <c r="A10" s="1" t="s">
        <v>125</v>
      </c>
      <c r="B10" s="1" t="s">
        <v>11</v>
      </c>
      <c r="C10" s="12" t="s">
        <v>122</v>
      </c>
      <c r="D10" s="11" t="s">
        <v>121</v>
      </c>
      <c r="E10" s="12" t="s">
        <v>142</v>
      </c>
      <c r="F10" s="23" t="s">
        <v>130</v>
      </c>
      <c r="G10" s="6">
        <f>98540</f>
        <v>98540</v>
      </c>
      <c r="H10" s="6">
        <f>78540</f>
        <v>78540</v>
      </c>
      <c r="I10" s="6">
        <f>0</f>
        <v>0</v>
      </c>
      <c r="J10" s="6">
        <f>0</f>
        <v>0</v>
      </c>
      <c r="K10" s="6">
        <f>0</f>
        <v>0</v>
      </c>
    </row>
    <row r="11" spans="1:11" ht="152.25" customHeight="1">
      <c r="A11" s="1" t="s">
        <v>19</v>
      </c>
      <c r="B11" s="1" t="s">
        <v>18</v>
      </c>
      <c r="C11" s="1" t="s">
        <v>80</v>
      </c>
      <c r="D11" s="11" t="s">
        <v>108</v>
      </c>
      <c r="E11" s="1" t="s">
        <v>49</v>
      </c>
      <c r="F11" s="23" t="s">
        <v>54</v>
      </c>
      <c r="G11" s="6">
        <f>1475983.33</f>
        <v>1475983.33</v>
      </c>
      <c r="H11" s="6">
        <f>1190818.63</f>
        <v>1190818.63</v>
      </c>
      <c r="I11" s="6">
        <f>1198430</f>
        <v>1198430</v>
      </c>
      <c r="J11" s="6">
        <f>1198430</f>
        <v>1198430</v>
      </c>
      <c r="K11" s="6">
        <f>1198430</f>
        <v>1198430</v>
      </c>
    </row>
    <row r="12" spans="1:11" ht="180" customHeight="1">
      <c r="A12" s="1" t="s">
        <v>126</v>
      </c>
      <c r="B12" s="1" t="s">
        <v>18</v>
      </c>
      <c r="C12" s="1" t="s">
        <v>81</v>
      </c>
      <c r="D12" s="11" t="s">
        <v>109</v>
      </c>
      <c r="E12" s="1" t="s">
        <v>49</v>
      </c>
      <c r="F12" s="23" t="s">
        <v>131</v>
      </c>
      <c r="G12" s="6">
        <f>8490</f>
        <v>8490</v>
      </c>
      <c r="H12" s="6">
        <f>6680.61</f>
        <v>6680.61</v>
      </c>
      <c r="I12" s="6">
        <f>6690</f>
        <v>6690</v>
      </c>
      <c r="J12" s="6">
        <f>6690</f>
        <v>6690</v>
      </c>
      <c r="K12" s="6">
        <f>6690</f>
        <v>6690</v>
      </c>
    </row>
    <row r="13" spans="1:11" ht="166.5" customHeight="1">
      <c r="A13" s="1" t="s">
        <v>20</v>
      </c>
      <c r="B13" s="1" t="s">
        <v>18</v>
      </c>
      <c r="C13" s="1" t="s">
        <v>82</v>
      </c>
      <c r="D13" s="11" t="s">
        <v>110</v>
      </c>
      <c r="E13" s="1" t="s">
        <v>49</v>
      </c>
      <c r="F13" s="23" t="s">
        <v>55</v>
      </c>
      <c r="G13" s="6">
        <f>1695673.29</f>
        <v>1695673.29</v>
      </c>
      <c r="H13" s="6">
        <f>1352961.9</f>
        <v>1352961.9</v>
      </c>
      <c r="I13" s="6">
        <f>1567360</f>
        <v>1567360</v>
      </c>
      <c r="J13" s="6">
        <f>1567360</f>
        <v>1567360</v>
      </c>
      <c r="K13" s="6">
        <f>1567360</f>
        <v>1567360</v>
      </c>
    </row>
    <row r="14" spans="1:11" ht="151.5" customHeight="1">
      <c r="A14" s="1" t="s">
        <v>127</v>
      </c>
      <c r="B14" s="1" t="s">
        <v>18</v>
      </c>
      <c r="C14" s="1" t="s">
        <v>106</v>
      </c>
      <c r="D14" s="11" t="s">
        <v>111</v>
      </c>
      <c r="E14" s="1" t="s">
        <v>49</v>
      </c>
      <c r="F14" s="23" t="s">
        <v>132</v>
      </c>
      <c r="G14" s="6">
        <f>-163770</f>
        <v>-163770</v>
      </c>
      <c r="H14" s="6">
        <f>-137709.75</f>
        <v>-137709.75</v>
      </c>
      <c r="I14" s="6">
        <f>-183990</f>
        <v>-183990</v>
      </c>
      <c r="J14" s="6">
        <f>-183990</f>
        <v>-183990</v>
      </c>
      <c r="K14" s="6">
        <f>-183990</f>
        <v>-183990</v>
      </c>
    </row>
    <row r="15" spans="1:11" ht="183.75" customHeight="1">
      <c r="A15" s="1" t="s">
        <v>21</v>
      </c>
      <c r="B15" s="1" t="s">
        <v>27</v>
      </c>
      <c r="C15" s="1" t="s">
        <v>25</v>
      </c>
      <c r="D15" s="11" t="s">
        <v>26</v>
      </c>
      <c r="E15" s="12" t="s">
        <v>142</v>
      </c>
      <c r="F15" s="23" t="s">
        <v>56</v>
      </c>
      <c r="G15" s="6">
        <f>1250000</f>
        <v>1250000</v>
      </c>
      <c r="H15" s="6">
        <f>800244.35</f>
        <v>800244.35</v>
      </c>
      <c r="I15" s="6">
        <f>1250000</f>
        <v>1250000</v>
      </c>
      <c r="J15" s="6">
        <f>1250000</f>
        <v>1250000</v>
      </c>
      <c r="K15" s="6">
        <f>1250000</f>
        <v>1250000</v>
      </c>
    </row>
    <row r="16" spans="1:11" ht="183.75" customHeight="1">
      <c r="A16" s="1" t="s">
        <v>128</v>
      </c>
      <c r="B16" s="1" t="s">
        <v>27</v>
      </c>
      <c r="C16" s="1" t="s">
        <v>28</v>
      </c>
      <c r="D16" s="11" t="s">
        <v>29</v>
      </c>
      <c r="E16" s="12" t="s">
        <v>142</v>
      </c>
      <c r="F16" s="23" t="s">
        <v>133</v>
      </c>
      <c r="G16" s="6">
        <f>1100000</f>
        <v>1100000</v>
      </c>
      <c r="H16" s="6">
        <f>889637.77</f>
        <v>889637.77</v>
      </c>
      <c r="I16" s="6">
        <f>1100000</f>
        <v>1100000</v>
      </c>
      <c r="J16" s="6">
        <f>1100000</f>
        <v>1100000</v>
      </c>
      <c r="K16" s="6">
        <f>1100000</f>
        <v>1100000</v>
      </c>
    </row>
    <row r="17" spans="1:11" ht="182.25" customHeight="1">
      <c r="A17" s="1" t="s">
        <v>22</v>
      </c>
      <c r="B17" s="1" t="s">
        <v>27</v>
      </c>
      <c r="C17" s="1" t="s">
        <v>30</v>
      </c>
      <c r="D17" s="11" t="s">
        <v>31</v>
      </c>
      <c r="E17" s="12" t="s">
        <v>142</v>
      </c>
      <c r="F17" s="23" t="s">
        <v>57</v>
      </c>
      <c r="G17" s="6">
        <f>1650000</f>
        <v>1650000</v>
      </c>
      <c r="H17" s="6">
        <f>793688.8</f>
        <v>793688.8</v>
      </c>
      <c r="I17" s="6">
        <f>1650000</f>
        <v>1650000</v>
      </c>
      <c r="J17" s="6">
        <f>1650000</f>
        <v>1650000</v>
      </c>
      <c r="K17" s="6">
        <f>1650000</f>
        <v>1650000</v>
      </c>
    </row>
    <row r="18" spans="1:11" ht="150.75" customHeight="1">
      <c r="A18" s="1" t="s">
        <v>23</v>
      </c>
      <c r="B18" s="1" t="s">
        <v>34</v>
      </c>
      <c r="C18" s="1" t="s">
        <v>32</v>
      </c>
      <c r="D18" s="11" t="s">
        <v>33</v>
      </c>
      <c r="E18" s="1" t="s">
        <v>48</v>
      </c>
      <c r="F18" s="23" t="s">
        <v>58</v>
      </c>
      <c r="G18" s="6">
        <f>1322163.53</f>
        <v>1322163.53</v>
      </c>
      <c r="H18" s="6">
        <f>1295457.48</f>
        <v>1295457.48</v>
      </c>
      <c r="I18" s="6">
        <f>900000</f>
        <v>900000</v>
      </c>
      <c r="J18" s="6">
        <f>900000</f>
        <v>900000</v>
      </c>
      <c r="K18" s="6">
        <f>900000</f>
        <v>900000</v>
      </c>
    </row>
    <row r="19" spans="1:11" ht="152.25" customHeight="1">
      <c r="A19" s="1" t="s">
        <v>94</v>
      </c>
      <c r="B19" s="1" t="s">
        <v>34</v>
      </c>
      <c r="C19" s="1" t="s">
        <v>83</v>
      </c>
      <c r="D19" s="11" t="s">
        <v>36</v>
      </c>
      <c r="E19" s="1" t="s">
        <v>48</v>
      </c>
      <c r="F19" s="23" t="s">
        <v>95</v>
      </c>
      <c r="G19" s="6">
        <f>163776.57</f>
        <v>163776.57</v>
      </c>
      <c r="H19" s="6">
        <f>200204.15</f>
        <v>200204.15</v>
      </c>
      <c r="I19" s="6">
        <f>150000</f>
        <v>150000</v>
      </c>
      <c r="J19" s="6">
        <f>90000</f>
        <v>90000</v>
      </c>
      <c r="K19" s="6">
        <f>90000</f>
        <v>90000</v>
      </c>
    </row>
    <row r="20" spans="1:11" ht="150.75" customHeight="1">
      <c r="A20" s="1" t="s">
        <v>67</v>
      </c>
      <c r="B20" s="1" t="s">
        <v>34</v>
      </c>
      <c r="C20" s="1" t="s">
        <v>84</v>
      </c>
      <c r="D20" s="11" t="s">
        <v>37</v>
      </c>
      <c r="E20" s="1" t="s">
        <v>48</v>
      </c>
      <c r="F20" s="23" t="s">
        <v>71</v>
      </c>
      <c r="G20" s="6">
        <f>1111463.39</f>
        <v>1111463.39</v>
      </c>
      <c r="H20" s="6">
        <f>1001128.03</f>
        <v>1001128.03</v>
      </c>
      <c r="I20" s="6">
        <f>540000</f>
        <v>540000</v>
      </c>
      <c r="J20" s="6">
        <f>500000</f>
        <v>500000</v>
      </c>
      <c r="K20" s="6">
        <f>500000</f>
        <v>500000</v>
      </c>
    </row>
    <row r="21" spans="1:11" ht="93" customHeight="1">
      <c r="A21" s="1" t="s">
        <v>24</v>
      </c>
      <c r="B21" s="1" t="s">
        <v>96</v>
      </c>
      <c r="C21" s="1" t="s">
        <v>123</v>
      </c>
      <c r="D21" s="11" t="s">
        <v>97</v>
      </c>
      <c r="E21" s="1" t="s">
        <v>46</v>
      </c>
      <c r="F21" s="23" t="s">
        <v>59</v>
      </c>
      <c r="G21" s="6">
        <f>38000</f>
        <v>38000</v>
      </c>
      <c r="H21" s="6">
        <f>38000</f>
        <v>38000</v>
      </c>
      <c r="I21" s="6">
        <f>0</f>
        <v>0</v>
      </c>
      <c r="J21" s="6">
        <f>0</f>
        <v>0</v>
      </c>
      <c r="K21" s="6">
        <f>0</f>
        <v>0</v>
      </c>
    </row>
    <row r="22" spans="1:11" ht="150">
      <c r="A22" s="1" t="s">
        <v>68</v>
      </c>
      <c r="B22" s="1" t="s">
        <v>38</v>
      </c>
      <c r="C22" s="1" t="s">
        <v>39</v>
      </c>
      <c r="D22" s="11" t="s">
        <v>40</v>
      </c>
      <c r="E22" s="1" t="s">
        <v>48</v>
      </c>
      <c r="F22" s="23" t="s">
        <v>72</v>
      </c>
      <c r="G22" s="6">
        <f>250027.13</f>
        <v>250027.13</v>
      </c>
      <c r="H22" s="6">
        <f>222786.26</f>
        <v>222786.26</v>
      </c>
      <c r="I22" s="6">
        <f>40000</f>
        <v>40000</v>
      </c>
      <c r="J22" s="6">
        <f>40000</f>
        <v>40000</v>
      </c>
      <c r="K22" s="6">
        <f>40000</f>
        <v>40000</v>
      </c>
    </row>
    <row r="23" spans="1:11" ht="105" customHeight="1">
      <c r="A23" s="1" t="s">
        <v>69</v>
      </c>
      <c r="B23" s="1" t="s">
        <v>66</v>
      </c>
      <c r="C23" s="1" t="s">
        <v>124</v>
      </c>
      <c r="D23" s="11" t="s">
        <v>107</v>
      </c>
      <c r="E23" s="1" t="s">
        <v>46</v>
      </c>
      <c r="F23" s="23" t="s">
        <v>73</v>
      </c>
      <c r="G23" s="6">
        <f>680</f>
        <v>680</v>
      </c>
      <c r="H23" s="6">
        <f>680</f>
        <v>680</v>
      </c>
      <c r="I23" s="6">
        <f>0</f>
        <v>0</v>
      </c>
      <c r="J23" s="6">
        <f>0</f>
        <v>0</v>
      </c>
      <c r="K23" s="6">
        <f>0</f>
        <v>0</v>
      </c>
    </row>
    <row r="24" spans="1:11" ht="106.5" customHeight="1">
      <c r="A24" s="1" t="s">
        <v>35</v>
      </c>
      <c r="B24" s="1" t="s">
        <v>66</v>
      </c>
      <c r="C24" s="1" t="s">
        <v>85</v>
      </c>
      <c r="D24" s="11" t="s">
        <v>86</v>
      </c>
      <c r="E24" s="1" t="s">
        <v>46</v>
      </c>
      <c r="F24" s="23" t="s">
        <v>60</v>
      </c>
      <c r="G24" s="6">
        <f>320</f>
        <v>320</v>
      </c>
      <c r="H24" s="6">
        <f>0</f>
        <v>0</v>
      </c>
      <c r="I24" s="6">
        <f>5000</f>
        <v>5000</v>
      </c>
      <c r="J24" s="6">
        <f>5000</f>
        <v>5000</v>
      </c>
      <c r="K24" s="6">
        <f>5000</f>
        <v>5000</v>
      </c>
    </row>
    <row r="25" spans="1:11" ht="106.5" customHeight="1">
      <c r="A25" s="1" t="s">
        <v>70</v>
      </c>
      <c r="B25" s="1" t="s">
        <v>91</v>
      </c>
      <c r="C25" s="12" t="s">
        <v>92</v>
      </c>
      <c r="D25" s="11" t="s">
        <v>93</v>
      </c>
      <c r="E25" s="1" t="s">
        <v>46</v>
      </c>
      <c r="F25" s="23" t="s">
        <v>74</v>
      </c>
      <c r="G25" s="6">
        <f>62749.62</f>
        <v>62749.62</v>
      </c>
      <c r="H25" s="6">
        <f>62749.62</f>
        <v>62749.62</v>
      </c>
      <c r="I25" s="6">
        <f>0</f>
        <v>0</v>
      </c>
      <c r="J25" s="6">
        <f>0</f>
        <v>0</v>
      </c>
      <c r="K25" s="6">
        <f>0</f>
        <v>0</v>
      </c>
    </row>
    <row r="26" spans="1:11" ht="124.5" customHeight="1">
      <c r="A26" s="21" t="s">
        <v>87</v>
      </c>
      <c r="B26" s="1" t="s">
        <v>42</v>
      </c>
      <c r="C26" s="1" t="s">
        <v>79</v>
      </c>
      <c r="D26" s="11" t="s">
        <v>143</v>
      </c>
      <c r="E26" s="1" t="s">
        <v>47</v>
      </c>
      <c r="F26" s="23" t="s">
        <v>88</v>
      </c>
      <c r="G26" s="6">
        <f>23452100</f>
        <v>23452100</v>
      </c>
      <c r="H26" s="6">
        <f>19543418</f>
        <v>19543418</v>
      </c>
      <c r="I26" s="6">
        <f>23452100</f>
        <v>23452100</v>
      </c>
      <c r="J26" s="6">
        <f>17636800</f>
        <v>17636800</v>
      </c>
      <c r="K26" s="6">
        <f>17636800</f>
        <v>17636800</v>
      </c>
    </row>
    <row r="27" spans="1:11" ht="122.25" customHeight="1">
      <c r="A27" s="1" t="s">
        <v>89</v>
      </c>
      <c r="B27" s="1" t="s">
        <v>42</v>
      </c>
      <c r="C27" s="1" t="s">
        <v>78</v>
      </c>
      <c r="D27" s="11" t="s">
        <v>43</v>
      </c>
      <c r="E27" s="1" t="s">
        <v>47</v>
      </c>
      <c r="F27" s="23" t="s">
        <v>90</v>
      </c>
      <c r="G27" s="6">
        <f>3663343.89</f>
        <v>3663343.89</v>
      </c>
      <c r="H27" s="6">
        <f>2999747.89</f>
        <v>2999747.89</v>
      </c>
      <c r="I27" s="6">
        <f>3271852.13</f>
        <v>3271852.13</v>
      </c>
      <c r="J27" s="6">
        <f>0</f>
        <v>0</v>
      </c>
      <c r="K27" s="6">
        <f>0</f>
        <v>0</v>
      </c>
    </row>
    <row r="28" spans="1:11" ht="122.25" customHeight="1">
      <c r="A28" s="1" t="s">
        <v>41</v>
      </c>
      <c r="B28" s="1" t="s">
        <v>42</v>
      </c>
      <c r="C28" s="1" t="s">
        <v>117</v>
      </c>
      <c r="D28" s="11" t="s">
        <v>118</v>
      </c>
      <c r="E28" s="1" t="s">
        <v>46</v>
      </c>
      <c r="F28" s="23" t="s">
        <v>61</v>
      </c>
      <c r="G28" s="6">
        <f>35982000.12</f>
        <v>35982000.12</v>
      </c>
      <c r="H28" s="6">
        <f>33207917.29</f>
        <v>33207917.29</v>
      </c>
      <c r="I28" s="6">
        <f>0</f>
        <v>0</v>
      </c>
      <c r="J28" s="6">
        <f>0</f>
        <v>0</v>
      </c>
      <c r="K28" s="6">
        <f>0</f>
        <v>0</v>
      </c>
    </row>
    <row r="29" spans="1:11" ht="121.5" customHeight="1">
      <c r="A29" s="1" t="s">
        <v>99</v>
      </c>
      <c r="B29" s="1" t="s">
        <v>42</v>
      </c>
      <c r="C29" s="1" t="s">
        <v>77</v>
      </c>
      <c r="D29" s="11" t="s">
        <v>44</v>
      </c>
      <c r="E29" s="1" t="s">
        <v>46</v>
      </c>
      <c r="F29" s="23" t="s">
        <v>100</v>
      </c>
      <c r="G29" s="6">
        <f>3485085.62</f>
        <v>3485085.62</v>
      </c>
      <c r="H29" s="6">
        <f>3446126.54</f>
        <v>3446126.54</v>
      </c>
      <c r="I29" s="6">
        <f>15785303.33</f>
        <v>15785303.33</v>
      </c>
      <c r="J29" s="6">
        <f>0</f>
        <v>0</v>
      </c>
      <c r="K29" s="6">
        <f>0</f>
        <v>0</v>
      </c>
    </row>
    <row r="30" spans="1:11" ht="120" customHeight="1">
      <c r="A30" s="1" t="s">
        <v>101</v>
      </c>
      <c r="B30" s="1" t="s">
        <v>42</v>
      </c>
      <c r="C30" s="1" t="s">
        <v>76</v>
      </c>
      <c r="D30" s="11" t="s">
        <v>45</v>
      </c>
      <c r="E30" s="1" t="s">
        <v>46</v>
      </c>
      <c r="F30" s="23" t="s">
        <v>102</v>
      </c>
      <c r="G30" s="6">
        <f>22982385</f>
        <v>22982385</v>
      </c>
      <c r="H30" s="6">
        <f>14567581.96</f>
        <v>14567581.96</v>
      </c>
      <c r="I30" s="6">
        <f>6959284+1328100</f>
        <v>8287384</v>
      </c>
      <c r="J30" s="6">
        <f>0</f>
        <v>0</v>
      </c>
      <c r="K30" s="6">
        <f>0</f>
        <v>0</v>
      </c>
    </row>
    <row r="31" spans="1:11" ht="154.5" customHeight="1">
      <c r="A31" s="1" t="s">
        <v>129</v>
      </c>
      <c r="B31" s="1" t="s">
        <v>42</v>
      </c>
      <c r="C31" s="1" t="s">
        <v>139</v>
      </c>
      <c r="D31" s="11" t="s">
        <v>45</v>
      </c>
      <c r="E31" s="1" t="s">
        <v>48</v>
      </c>
      <c r="F31" s="23" t="s">
        <v>134</v>
      </c>
      <c r="G31" s="6">
        <f>569994.12</f>
        <v>569994.12</v>
      </c>
      <c r="H31" s="6">
        <f>0</f>
        <v>0</v>
      </c>
      <c r="I31" s="6">
        <f>0</f>
        <v>0</v>
      </c>
      <c r="J31" s="6">
        <f>0</f>
        <v>0</v>
      </c>
      <c r="K31" s="6">
        <f>0</f>
        <v>0</v>
      </c>
    </row>
    <row r="32" spans="1:11" ht="120" customHeight="1">
      <c r="A32" s="1" t="s">
        <v>104</v>
      </c>
      <c r="B32" s="1" t="s">
        <v>42</v>
      </c>
      <c r="C32" s="1" t="s">
        <v>103</v>
      </c>
      <c r="D32" s="11" t="s">
        <v>45</v>
      </c>
      <c r="E32" s="1" t="s">
        <v>98</v>
      </c>
      <c r="F32" s="23" t="s">
        <v>105</v>
      </c>
      <c r="G32" s="6">
        <f>7694145.16</f>
        <v>7694145.16</v>
      </c>
      <c r="H32" s="6">
        <f>5578254.76</f>
        <v>5578254.76</v>
      </c>
      <c r="I32" s="6">
        <f>0</f>
        <v>0</v>
      </c>
      <c r="J32" s="6">
        <f>0</f>
        <v>0</v>
      </c>
      <c r="K32" s="6">
        <f>0</f>
        <v>0</v>
      </c>
    </row>
    <row r="33" spans="1:11" ht="168" customHeight="1">
      <c r="A33" s="1" t="s">
        <v>137</v>
      </c>
      <c r="B33" s="1" t="s">
        <v>136</v>
      </c>
      <c r="C33" s="12" t="s">
        <v>119</v>
      </c>
      <c r="D33" s="11" t="s">
        <v>120</v>
      </c>
      <c r="E33" s="1" t="s">
        <v>46</v>
      </c>
      <c r="F33" s="23" t="s">
        <v>138</v>
      </c>
      <c r="G33" s="6">
        <f>-188692.33</f>
        <v>-188692.33</v>
      </c>
      <c r="H33" s="6">
        <f>-188692.33</f>
        <v>-188692.33</v>
      </c>
      <c r="I33" s="6">
        <f>0</f>
        <v>0</v>
      </c>
      <c r="J33" s="6">
        <f>0</f>
        <v>0</v>
      </c>
      <c r="K33" s="6">
        <f>0</f>
        <v>0</v>
      </c>
    </row>
    <row r="34" spans="5:11" s="8" customFormat="1" ht="14.25">
      <c r="E34" s="13" t="s">
        <v>50</v>
      </c>
      <c r="F34" s="24"/>
      <c r="G34" s="7">
        <f>SUM(G7:G33)</f>
        <v>151890084.76999998</v>
      </c>
      <c r="H34" s="7">
        <f>SUM(H7:H33)</f>
        <v>124544778.13</v>
      </c>
      <c r="I34" s="7">
        <f>SUM(I7:I33)</f>
        <v>103550629.46</v>
      </c>
      <c r="J34" s="7">
        <f>SUM(J7:J33)</f>
        <v>70390790</v>
      </c>
      <c r="K34" s="7">
        <f>SUM(K7:K33)</f>
        <v>70390790</v>
      </c>
    </row>
    <row r="35" spans="1:11" s="14" customFormat="1" ht="10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4" customFormat="1" ht="15.75" customHeight="1">
      <c r="A36" s="32" t="s">
        <v>140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s="14" customFormat="1" ht="10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3" customFormat="1" ht="71.25" customHeight="1">
      <c r="A38" s="26" t="s">
        <v>63</v>
      </c>
      <c r="B38" s="26"/>
      <c r="C38" s="26"/>
      <c r="D38" s="2" t="s">
        <v>65</v>
      </c>
      <c r="E38" s="2" t="s">
        <v>64</v>
      </c>
      <c r="G38" s="4"/>
      <c r="H38" s="4"/>
      <c r="I38" s="4"/>
      <c r="J38" s="4"/>
      <c r="K38" s="4"/>
    </row>
    <row r="39" spans="1:11" ht="12" customHeight="1">
      <c r="A39" s="22"/>
      <c r="B39" s="15"/>
      <c r="C39" s="16"/>
      <c r="G39" s="17"/>
      <c r="H39" s="17"/>
      <c r="I39" s="17"/>
      <c r="J39" s="17"/>
      <c r="K39" s="17"/>
    </row>
    <row r="40" spans="1:11" ht="15.75">
      <c r="A40" s="19" t="s">
        <v>135</v>
      </c>
      <c r="C40" s="16"/>
      <c r="G40" s="17"/>
      <c r="H40" s="17"/>
      <c r="I40" s="17"/>
      <c r="J40" s="17"/>
      <c r="K40" s="17"/>
    </row>
    <row r="41" spans="3:11" ht="15">
      <c r="C41" s="18" t="s">
        <v>62</v>
      </c>
      <c r="G41" s="17"/>
      <c r="H41" s="17"/>
      <c r="I41" s="17"/>
      <c r="J41" s="17"/>
      <c r="K41" s="17"/>
    </row>
  </sheetData>
  <sheetProtection/>
  <mergeCells count="13">
    <mergeCell ref="I4:K4"/>
    <mergeCell ref="A36:K36"/>
    <mergeCell ref="A35:K35"/>
    <mergeCell ref="A38:C38"/>
    <mergeCell ref="A1:K1"/>
    <mergeCell ref="A2:K2"/>
    <mergeCell ref="A4:A5"/>
    <mergeCell ref="B4:B5"/>
    <mergeCell ref="C4:D4"/>
    <mergeCell ref="E4:E5"/>
    <mergeCell ref="F4:F5"/>
    <mergeCell ref="G4:G5"/>
    <mergeCell ref="H4:H5"/>
  </mergeCells>
  <printOptions/>
  <pageMargins left="0.9055118110236221" right="0.1968503937007874" top="0.5905511811023623" bottom="0.3937007874015748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2022-11-10T11:35:34Z</dcterms:modified>
  <cp:category/>
  <cp:version/>
  <cp:contentType/>
  <cp:contentStatus/>
</cp:coreProperties>
</file>