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6 Распред 2017" sheetId="1" r:id="rId1"/>
  </sheets>
  <definedNames/>
  <calcPr fullCalcOnLoad="1"/>
</workbook>
</file>

<file path=xl/sharedStrings.xml><?xml version="1.0" encoding="utf-8"?>
<sst xmlns="http://schemas.openxmlformats.org/spreadsheetml/2006/main" count="229" uniqueCount="223">
  <si>
    <t>01 0 00 00000</t>
  </si>
  <si>
    <t>01 1 00 00000</t>
  </si>
  <si>
    <t>01 2 00 00000</t>
  </si>
  <si>
    <t>01 2 01 00000</t>
  </si>
  <si>
    <t>01 3 00 00000</t>
  </si>
  <si>
    <t>01 3 01 00000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</si>
  <si>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</si>
  <si>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</si>
  <si>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</si>
  <si>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</si>
  <si>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</si>
  <si>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</si>
  <si>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</si>
  <si>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</si>
  <si>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</si>
  <si>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</si>
  <si>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</si>
  <si>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</si>
  <si>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</si>
  <si>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</si>
  <si>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</si>
  <si>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Наименование</t>
  </si>
  <si>
    <t>Целевая статья</t>
  </si>
  <si>
    <t>Вид рас-ходов</t>
  </si>
  <si>
    <t xml:space="preserve">муниципального района </t>
  </si>
  <si>
    <t>поселения Южского</t>
  </si>
  <si>
    <t>"О бюджете Южского</t>
  </si>
  <si>
    <t>городского поселения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</si>
  <si>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</si>
  <si>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</si>
  <si>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</si>
  <si>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</si>
  <si>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</si>
  <si>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</si>
  <si>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</si>
  <si>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 Южского городского</t>
  </si>
  <si>
    <t>к Решению Совета</t>
  </si>
  <si>
    <t xml:space="preserve">на 2017 год и на плановый </t>
  </si>
  <si>
    <t>период 2018 и 2019 годов"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</si>
  <si>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</si>
  <si>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>Подпрограмма "Выставочная деятельность"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</si>
  <si>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</si>
  <si>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</si>
  <si>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</si>
  <si>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</si>
  <si>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</si>
  <si>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</si>
  <si>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</si>
  <si>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</si>
  <si>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</si>
  <si>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</si>
  <si>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</si>
  <si>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</si>
  <si>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</si>
  <si>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</si>
  <si>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</si>
  <si>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</si>
  <si>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</si>
  <si>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</si>
  <si>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</si>
  <si>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</si>
  <si>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</si>
  <si>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</si>
  <si>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</si>
  <si>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</si>
  <si>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</si>
  <si>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</si>
  <si>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</si>
  <si>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</si>
  <si>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</si>
  <si>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</si>
  <si>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</si>
  <si>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</si>
  <si>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Оценка недвижимости (Закупка товаров, работ и услуг для обеспечения государственных (муниципальных) нужд)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</si>
  <si>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</si>
  <si>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</si>
  <si>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</si>
  <si>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r>
      <t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</si>
  <si>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</si>
  <si>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</si>
  <si>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</si>
  <si>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</si>
  <si>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</si>
  <si>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>02 7 03 00000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</si>
  <si>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</si>
  <si>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</si>
  <si>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</si>
  <si>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</si>
  <si>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</si>
  <si>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</si>
  <si>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</si>
  <si>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</si>
  <si>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</si>
  <si>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</si>
  <si>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</si>
  <si>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</si>
  <si>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</si>
  <si>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</si>
  <si>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</si>
  <si>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</si>
  <si>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</si>
  <si>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01 3 01 20070 </t>
  </si>
  <si>
    <t xml:space="preserve">02 1 01 20090 </t>
  </si>
  <si>
    <t xml:space="preserve">02 1 01 20110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</si>
  <si>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</si>
  <si>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</si>
  <si>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</si>
  <si>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</si>
  <si>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</si>
  <si>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</si>
  <si>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</si>
  <si>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02 7 01 20220 </t>
  </si>
  <si>
    <t xml:space="preserve">02 7 01 20230 </t>
  </si>
  <si>
    <t>02 7 01 20240</t>
  </si>
  <si>
    <t>02 7 02 20250</t>
  </si>
  <si>
    <t xml:space="preserve">02 7 03 20260 </t>
  </si>
  <si>
    <t xml:space="preserve">03 1 01 20270 </t>
  </si>
  <si>
    <t xml:space="preserve">03 2 01 20280 </t>
  </si>
  <si>
    <t xml:space="preserve">03 2 01 20290 </t>
  </si>
  <si>
    <t xml:space="preserve">03 2 01 20300 </t>
  </si>
  <si>
    <t>31 9 00 20340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</si>
  <si>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</si>
  <si>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r>
      <t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</si>
  <si>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</si>
  <si>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</si>
  <si>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Сумма, руб.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</si>
  <si>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</si>
  <si>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</si>
  <si>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</si>
  <si>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r>
  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</si>
  <si>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</si>
  <si>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пенсионного обеспечения отдельных категорий граждан (Социальное обеспечение и   иные выплаты населению)</t>
  </si>
  <si>
    <t xml:space="preserve">Основное мероприятие "Содействие в развитии выставочной деятельности" 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</si>
  <si>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</si>
  <si>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Подпрограмма "Поддержка интеллектуального, творческого, духовно-нравственного и физического развития населения"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</si>
  <si>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</si>
  <si>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</si>
  <si>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   направлениям 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2017 год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</si>
  <si>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</si>
  <si>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</si>
  <si>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</si>
  <si>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</t>
    </r>
  </si>
  <si>
    <t>05 0 00 00000</t>
  </si>
  <si>
    <t>05 1 00 00000</t>
  </si>
  <si>
    <t>05 1 01 00000</t>
  </si>
  <si>
    <t>Всего:</t>
  </si>
  <si>
    <t>Муниципальная программа Южского городского поселения "Экономическое развитие моногорода Южа"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</si>
  <si>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</si>
  <si>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</si>
  <si>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r>
      <t>Обеспечение функционирования Совета Южского городского поселения Южского муниципального района (Иные бюджетные ассигнования)</t>
    </r>
    <r>
      <rPr>
        <sz val="11"/>
        <color indexed="8"/>
        <rFont val="Times New Roman"/>
        <family val="1"/>
      </rPr>
      <t xml:space="preserve"> </t>
    </r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</si>
  <si>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  <r>
      <rPr>
        <i/>
        <sz val="10"/>
        <rFont val="Times New Roman"/>
        <family val="1"/>
      </rPr>
      <t xml:space="preserve"> </t>
    </r>
  </si>
  <si>
    <t>01 2 01 20440</t>
  </si>
  <si>
    <t>Обеспечение развития и укрепления материально-технической  базы муниципальных домов культуры за счет средств бюджета поселения (Предоставление субсидий бюджетным, автономным учреждениям и иным некоммерческим организациям)</t>
  </si>
  <si>
    <t>31 9 00 20350</t>
  </si>
  <si>
    <t>31 9 00 20360</t>
  </si>
  <si>
    <t>Обеспечение дорожной деятельности в части погашения кредиторской задолженности по муниципальному контракту № 0133300025015000039_166779 от 24.08.2015 г. (Закупка товаров, работ и услуг для обеспечения государственных (муниципальных) нужд)</t>
  </si>
  <si>
    <t>31 9 00 20370</t>
  </si>
  <si>
    <t>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 (Закупка товаров, работ и услуг для обеспечения государственных (муниципальных) нужд)</t>
  </si>
  <si>
    <t>31 9 00 20380</t>
  </si>
  <si>
    <t>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 (Закупка товаров, работ и услуг для обеспечения государственных (муниципальных) нужд)</t>
  </si>
  <si>
    <t>31 9 00 20390</t>
  </si>
  <si>
    <t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 (Закупка товаров, работ и услуг для обеспечения государственных (муниципальных) нужд)</t>
  </si>
  <si>
    <t>31 9 00 20400</t>
  </si>
  <si>
    <t>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 (Закупка товаров, работ и услуг для обеспечения государственных (муниципальных) нужд)</t>
  </si>
  <si>
    <t>31 9 00 20410</t>
  </si>
  <si>
    <t>Погашение кредиторской задолженности по договору № 0678156 от 27.01.2015 г. в части оказания услуг связи (Закупка товаров, работ и услуг для обеспечения государственных (муниципальных) нужд)</t>
  </si>
  <si>
    <t>31 9 00 20420</t>
  </si>
  <si>
    <t>Погашение кредиторской задолженности ООО "Водосети" за водоснабжение администрации по договору № 1 от 27.01.2015 г. (Закупка товаров, работ и услуг для обеспечения государственных (муниципальных) нужд)</t>
  </si>
  <si>
    <t>31 9 00 20430</t>
  </si>
  <si>
    <t>31 9 00 60040</t>
  </si>
  <si>
    <t>31 9 00 90010</t>
  </si>
  <si>
    <t>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  (Иные бюджетные ассигнования)</t>
  </si>
  <si>
    <t>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 (Иные бюджетные ассигнования)</t>
  </si>
  <si>
    <t>31 9 00 90020</t>
  </si>
  <si>
    <t xml:space="preserve">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 (Иные бюджетные ассигнования)                  </t>
  </si>
  <si>
    <t>Погашение кредиторской задолженности ООО "Объединенные котельные" за отопление здания администрации по договору № 1 от 27.01.2015 г. (Закупка товаров, работ и услуг для обеспечения государственных (муниципальных) нужд)</t>
  </si>
  <si>
    <t>02 3 01 S0510</t>
  </si>
  <si>
    <t>Непрограммные направления деятельности  органов местного самоуправления Южского городского поселения</t>
  </si>
  <si>
    <t xml:space="preserve"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  </t>
  </si>
  <si>
    <t xml:space="preserve">Непрограммные  направления  деятельности исполнительно-распорядительных  органов местного самоуправления Южского муниципального района </t>
  </si>
  <si>
    <t>01 2 01 80340</t>
  </si>
  <si>
    <t>02 8 00 00000</t>
  </si>
  <si>
    <t>02 8 01 00000</t>
  </si>
  <si>
    <t>02 8 01 00220</t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</si>
  <si>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</si>
  <si>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</si>
  <si>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</si>
  <si>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</si>
  <si>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Взносы в Ассоциацию "Совет муниципальных образований Ивановской области" (Иные бюджетные ассигнования) </t>
  </si>
  <si>
    <t>31 9 00 81980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</si>
  <si>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</si>
  <si>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S1980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</si>
  <si>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</si>
  <si>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</si>
  <si>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30 9 00 90030</t>
  </si>
  <si>
    <t>02 3 01 80510</t>
  </si>
  <si>
    <r>
      <t>Содержание и обслуживание казны (Иные бюджетные ассигнования)</t>
    </r>
    <r>
      <rPr>
        <i/>
        <sz val="12"/>
        <color indexed="56"/>
        <rFont val="Times New Roman"/>
        <family val="1"/>
      </rPr>
      <t xml:space="preserve"> </t>
    </r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</si>
  <si>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</si>
  <si>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</si>
  <si>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Обеспечение дорожной деятельности в части погашения кредиторской задолженности по муниципальному контракту № 01333000250150000038_166779 от 25.08.2015 г.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</si>
  <si>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</si>
  <si>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</si>
  <si>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</si>
  <si>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 (Закупка товаров, работ и услуг для обеспечения государственных (муниципальных) нужд)</t>
  </si>
  <si>
    <t>02 9 00 00000</t>
  </si>
  <si>
    <t>Подпрограмма "Формирование современной городской среды на территории Южского городского поселения"</t>
  </si>
  <si>
    <t>02 9 01 00000</t>
  </si>
  <si>
    <t>Основное мероприятие "Формирование современной городской среды"</t>
  </si>
  <si>
    <t>02 9 01 R5550</t>
  </si>
  <si>
    <t>02 9 01 L5550</t>
  </si>
  <si>
    <t>Обеспечение мероприятий по формированию современной городской среды (Закупка товаров, работ и услуг для обеспечения государственных (муниципальных) нужд)</t>
  </si>
  <si>
    <t>05 1 01 R5272</t>
  </si>
  <si>
    <t>05 1 01 L5272</t>
  </si>
  <si>
    <t>Государственная поддержка субъектов малого и среднего предпринимательства (Иные бюджетные ассигнования)</t>
  </si>
  <si>
    <t>Приложение № 3</t>
  </si>
  <si>
    <t>к Решению Совета Южского</t>
  </si>
  <si>
    <t xml:space="preserve">Южского муниципального района </t>
  </si>
  <si>
    <t>"О внесении изменений и дополнений    
в решение Совета Южского городского   
поселения от 17.11.2016 № 78   
"О бюджете Южского городского</t>
  </si>
  <si>
    <t xml:space="preserve"> поселения на 2017 год и на</t>
  </si>
  <si>
    <t>плановый период 2018 и 2019 годов""</t>
  </si>
  <si>
    <t>«Приложение № 6</t>
  </si>
  <si>
    <t>»</t>
  </si>
  <si>
    <r>
      <t>от</t>
    </r>
    <r>
      <rPr>
        <u val="single"/>
        <sz val="14"/>
        <rFont val="Times New Roman"/>
        <family val="1"/>
      </rPr>
      <t xml:space="preserve"> 15.06.2017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</si>
</sst>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i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17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" fontId="6" fillId="0" borderId="11" xfId="0" applyNumberFormat="1" applyFont="1" applyFill="1" applyBorder="1" applyAlignment="1">
      <alignment horizontal="right" vertical="center"/>
    </xf>
    <xf numFmtId="49" fontId="48" fillId="0" borderId="10" xfId="0" applyNumberFormat="1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top" wrapText="1"/>
    </xf>
    <xf numFmtId="0" fontId="49" fillId="0" borderId="12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2" xfId="0" applyNumberFormat="1" applyFont="1" applyFill="1" applyBorder="1" applyAlignment="1">
      <alignment horizontal="justify" vertical="top" wrapText="1"/>
    </xf>
    <xf numFmtId="2" fontId="49" fillId="0" borderId="0" xfId="0" applyNumberFormat="1" applyFont="1" applyFill="1" applyAlignment="1">
      <alignment horizontal="justify" vertical="top" wrapText="1"/>
    </xf>
    <xf numFmtId="49" fontId="49" fillId="0" borderId="13" xfId="0" applyNumberFormat="1" applyFont="1" applyFill="1" applyBorder="1" applyAlignment="1">
      <alignment horizontal="justify" vertical="top" wrapText="1"/>
    </xf>
    <xf numFmtId="0" fontId="49" fillId="0" borderId="0" xfId="0" applyFont="1" applyFill="1" applyAlignment="1">
      <alignment horizontal="justify" vertical="top" wrapText="1"/>
    </xf>
    <xf numFmtId="0" fontId="49" fillId="0" borderId="0" xfId="0" applyFont="1" applyAlignment="1">
      <alignment horizontal="center" vertical="center"/>
    </xf>
    <xf numFmtId="49" fontId="49" fillId="0" borderId="13" xfId="0" applyNumberFormat="1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="90" zoomScaleNormal="90" zoomScalePageLayoutView="0" workbookViewId="0" topLeftCell="A1">
      <selection activeCell="A9" sqref="A9"/>
    </sheetView>
  </sheetViews>
  <sheetFormatPr defaultColWidth="9.140625" defaultRowHeight="15"/>
  <cols>
    <col min="1" max="1" width="62.57421875" style="11" customWidth="1"/>
    <col min="2" max="2" width="18.7109375" style="14" customWidth="1"/>
    <col min="3" max="3" width="8.8515625" style="13" customWidth="1"/>
    <col min="4" max="4" width="20.57421875" style="29" customWidth="1"/>
    <col min="5" max="5" width="14.00390625" style="12" customWidth="1"/>
    <col min="6" max="16384" width="9.140625" style="11" customWidth="1"/>
  </cols>
  <sheetData>
    <row r="1" spans="1:4" ht="18.75">
      <c r="A1" s="54" t="s">
        <v>214</v>
      </c>
      <c r="B1" s="54"/>
      <c r="C1" s="54"/>
      <c r="D1" s="54"/>
    </row>
    <row r="2" spans="1:4" ht="18.75">
      <c r="A2" s="54" t="s">
        <v>215</v>
      </c>
      <c r="B2" s="54"/>
      <c r="C2" s="54"/>
      <c r="D2" s="54"/>
    </row>
    <row r="3" spans="1:4" ht="18.75">
      <c r="A3" s="54" t="s">
        <v>27</v>
      </c>
      <c r="B3" s="54"/>
      <c r="C3" s="54"/>
      <c r="D3" s="54"/>
    </row>
    <row r="4" spans="1:4" ht="18.75">
      <c r="A4" s="54" t="s">
        <v>216</v>
      </c>
      <c r="B4" s="54"/>
      <c r="C4" s="54"/>
      <c r="D4" s="54"/>
    </row>
    <row r="5" spans="1:4" ht="75" customHeight="1">
      <c r="A5" s="57" t="s">
        <v>217</v>
      </c>
      <c r="B5" s="57"/>
      <c r="C5" s="57"/>
      <c r="D5" s="57"/>
    </row>
    <row r="6" spans="1:4" ht="18.75">
      <c r="A6" s="54" t="s">
        <v>218</v>
      </c>
      <c r="B6" s="54"/>
      <c r="C6" s="54"/>
      <c r="D6" s="54"/>
    </row>
    <row r="7" spans="1:4" ht="18.75">
      <c r="A7" s="54" t="s">
        <v>219</v>
      </c>
      <c r="B7" s="54"/>
      <c r="C7" s="54"/>
      <c r="D7" s="54"/>
    </row>
    <row r="8" spans="1:4" ht="18.75">
      <c r="A8" s="54" t="s">
        <v>222</v>
      </c>
      <c r="B8" s="54"/>
      <c r="C8" s="54"/>
      <c r="D8" s="54"/>
    </row>
    <row r="10" spans="2:4" ht="18" customHeight="1">
      <c r="B10" s="53" t="s">
        <v>220</v>
      </c>
      <c r="C10" s="53"/>
      <c r="D10" s="53"/>
    </row>
    <row r="11" spans="2:4" ht="18" customHeight="1">
      <c r="B11" s="13"/>
      <c r="C11" s="53" t="s">
        <v>36</v>
      </c>
      <c r="D11" s="53"/>
    </row>
    <row r="12" spans="2:4" ht="18.75">
      <c r="B12" s="53" t="s">
        <v>35</v>
      </c>
      <c r="C12" s="53"/>
      <c r="D12" s="53"/>
    </row>
    <row r="13" spans="2:4" ht="18.75">
      <c r="B13" s="53" t="s">
        <v>25</v>
      </c>
      <c r="C13" s="53"/>
      <c r="D13" s="53"/>
    </row>
    <row r="14" spans="2:4" ht="18.75">
      <c r="B14" s="54" t="s">
        <v>24</v>
      </c>
      <c r="C14" s="54"/>
      <c r="D14" s="54"/>
    </row>
    <row r="15" spans="2:4" ht="18.75">
      <c r="B15" s="54" t="s">
        <v>26</v>
      </c>
      <c r="C15" s="54"/>
      <c r="D15" s="54"/>
    </row>
    <row r="16" spans="2:4" ht="18.75">
      <c r="B16" s="54" t="s">
        <v>27</v>
      </c>
      <c r="C16" s="54"/>
      <c r="D16" s="54"/>
    </row>
    <row r="17" spans="3:4" ht="18.75">
      <c r="C17" s="14"/>
      <c r="D17" s="30" t="s">
        <v>37</v>
      </c>
    </row>
    <row r="18" spans="2:4" ht="18.75">
      <c r="B18" s="54" t="s">
        <v>38</v>
      </c>
      <c r="C18" s="54"/>
      <c r="D18" s="54"/>
    </row>
    <row r="19" spans="2:4" ht="18.75">
      <c r="B19" s="54" t="s">
        <v>141</v>
      </c>
      <c r="C19" s="54"/>
      <c r="D19" s="54"/>
    </row>
    <row r="20" spans="3:4" ht="14.25" customHeight="1">
      <c r="C20" s="53"/>
      <c r="D20" s="53"/>
    </row>
    <row r="21" spans="1:5" s="27" customFormat="1" ht="145.5" customHeight="1">
      <c r="A21" s="56" t="s">
        <v>137</v>
      </c>
      <c r="B21" s="56"/>
      <c r="C21" s="56"/>
      <c r="D21" s="56"/>
      <c r="E21" s="12"/>
    </row>
    <row r="22" spans="1:4" ht="15.75" customHeight="1">
      <c r="A22" s="15"/>
      <c r="B22" s="15"/>
      <c r="C22" s="15"/>
      <c r="D22" s="15"/>
    </row>
    <row r="23" spans="1:4" ht="56.25" customHeight="1">
      <c r="A23" s="16" t="s">
        <v>21</v>
      </c>
      <c r="B23" s="16" t="s">
        <v>22</v>
      </c>
      <c r="C23" s="17" t="s">
        <v>23</v>
      </c>
      <c r="D23" s="18" t="s">
        <v>125</v>
      </c>
    </row>
    <row r="24" spans="1:4" ht="16.5" customHeight="1">
      <c r="A24" s="19">
        <v>1</v>
      </c>
      <c r="B24" s="19">
        <v>2</v>
      </c>
      <c r="C24" s="19">
        <v>3</v>
      </c>
      <c r="D24" s="19">
        <v>4</v>
      </c>
    </row>
    <row r="25" spans="1:5" s="21" customFormat="1" ht="60" customHeight="1">
      <c r="A25" s="5" t="s">
        <v>138</v>
      </c>
      <c r="B25" s="6" t="s">
        <v>0</v>
      </c>
      <c r="C25" s="2"/>
      <c r="D25" s="7">
        <f>D26+D29+D40</f>
        <v>17463723.060000002</v>
      </c>
      <c r="E25" s="20"/>
    </row>
    <row r="26" spans="1:5" s="21" customFormat="1" ht="63" customHeight="1">
      <c r="A26" s="5" t="s">
        <v>30</v>
      </c>
      <c r="B26" s="6" t="s">
        <v>1</v>
      </c>
      <c r="C26" s="6"/>
      <c r="D26" s="7">
        <f>D27</f>
        <v>100000</v>
      </c>
      <c r="E26" s="20"/>
    </row>
    <row r="27" spans="1:5" s="24" customFormat="1" ht="59.25" customHeight="1">
      <c r="A27" s="22" t="s">
        <v>29</v>
      </c>
      <c r="B27" s="9" t="s">
        <v>28</v>
      </c>
      <c r="C27" s="9"/>
      <c r="D27" s="10">
        <f>D28</f>
        <v>100000</v>
      </c>
      <c r="E27" s="23"/>
    </row>
    <row r="28" spans="1:4" ht="138.75" customHeight="1">
      <c r="A28" s="4" t="s">
        <v>133</v>
      </c>
      <c r="B28" s="2" t="s">
        <v>96</v>
      </c>
      <c r="C28" s="2">
        <v>600</v>
      </c>
      <c r="D28" s="3">
        <f>100000</f>
        <v>100000</v>
      </c>
    </row>
    <row r="29" spans="1:4" ht="57.75" customHeight="1">
      <c r="A29" s="5" t="s">
        <v>134</v>
      </c>
      <c r="B29" s="6" t="s">
        <v>2</v>
      </c>
      <c r="C29" s="2"/>
      <c r="D29" s="7">
        <f>D30</f>
        <v>17332043.060000002</v>
      </c>
    </row>
    <row r="30" spans="1:5" s="24" customFormat="1" ht="79.5" customHeight="1">
      <c r="A30" s="8" t="s">
        <v>39</v>
      </c>
      <c r="B30" s="9" t="s">
        <v>3</v>
      </c>
      <c r="C30" s="9"/>
      <c r="D30" s="10">
        <f>SUM(D31:D39)</f>
        <v>17332043.060000002</v>
      </c>
      <c r="E30" s="23"/>
    </row>
    <row r="31" spans="1:5" s="24" customFormat="1" ht="98.25" customHeight="1">
      <c r="A31" s="1" t="s">
        <v>50</v>
      </c>
      <c r="B31" s="2" t="s">
        <v>88</v>
      </c>
      <c r="C31" s="2">
        <v>600</v>
      </c>
      <c r="D31" s="3">
        <f>12877594+169026+377200</f>
        <v>13423820</v>
      </c>
      <c r="E31" s="23"/>
    </row>
    <row r="32" spans="1:4" ht="60" customHeight="1">
      <c r="A32" s="4" t="s">
        <v>45</v>
      </c>
      <c r="B32" s="2" t="s">
        <v>87</v>
      </c>
      <c r="C32" s="2">
        <v>600</v>
      </c>
      <c r="D32" s="3">
        <f>2640+30800</f>
        <v>33440</v>
      </c>
    </row>
    <row r="33" spans="1:4" ht="60.75" customHeight="1">
      <c r="A33" s="4" t="s">
        <v>46</v>
      </c>
      <c r="B33" s="2" t="s">
        <v>97</v>
      </c>
      <c r="C33" s="2">
        <v>600</v>
      </c>
      <c r="D33" s="3">
        <v>5280</v>
      </c>
    </row>
    <row r="34" spans="1:4" ht="78" customHeight="1">
      <c r="A34" s="4" t="s">
        <v>47</v>
      </c>
      <c r="B34" s="2" t="s">
        <v>98</v>
      </c>
      <c r="C34" s="2">
        <v>600</v>
      </c>
      <c r="D34" s="3">
        <f>266288+2640+65542.06</f>
        <v>334470.06</v>
      </c>
    </row>
    <row r="35" spans="1:5" s="24" customFormat="1" ht="80.25" customHeight="1">
      <c r="A35" s="1" t="s">
        <v>48</v>
      </c>
      <c r="B35" s="2" t="s">
        <v>99</v>
      </c>
      <c r="C35" s="2">
        <v>200</v>
      </c>
      <c r="D35" s="3">
        <v>77440</v>
      </c>
      <c r="E35" s="23"/>
    </row>
    <row r="36" spans="1:4" ht="78" customHeight="1">
      <c r="A36" s="1" t="s">
        <v>49</v>
      </c>
      <c r="B36" s="2" t="s">
        <v>100</v>
      </c>
      <c r="C36" s="2">
        <v>200</v>
      </c>
      <c r="D36" s="3">
        <f>158400-120000</f>
        <v>38400</v>
      </c>
    </row>
    <row r="37" spans="1:4" ht="97.5" customHeight="1">
      <c r="A37" s="37" t="s">
        <v>152</v>
      </c>
      <c r="B37" s="2" t="s">
        <v>151</v>
      </c>
      <c r="C37" s="2">
        <v>600</v>
      </c>
      <c r="D37" s="3">
        <f>50000</f>
        <v>50000</v>
      </c>
    </row>
    <row r="38" spans="1:4" ht="135.75" customHeight="1">
      <c r="A38" s="39" t="s">
        <v>193</v>
      </c>
      <c r="B38" s="2" t="s">
        <v>180</v>
      </c>
      <c r="C38" s="2">
        <v>600</v>
      </c>
      <c r="D38" s="52">
        <f>1962856+395579</f>
        <v>2358435</v>
      </c>
    </row>
    <row r="39" spans="1:4" ht="193.5" customHeight="1">
      <c r="A39" s="1" t="s">
        <v>51</v>
      </c>
      <c r="B39" s="2" t="s">
        <v>89</v>
      </c>
      <c r="C39" s="2">
        <v>600</v>
      </c>
      <c r="D39" s="52">
        <f>460100+381124+169534</f>
        <v>1010758</v>
      </c>
    </row>
    <row r="40" spans="1:5" s="21" customFormat="1" ht="24" customHeight="1">
      <c r="A40" s="5" t="s">
        <v>40</v>
      </c>
      <c r="B40" s="6" t="s">
        <v>4</v>
      </c>
      <c r="C40" s="6"/>
      <c r="D40" s="7">
        <f>D41</f>
        <v>31680</v>
      </c>
      <c r="E40" s="20"/>
    </row>
    <row r="41" spans="1:5" s="24" customFormat="1" ht="38.25" customHeight="1">
      <c r="A41" s="8" t="s">
        <v>132</v>
      </c>
      <c r="B41" s="9" t="s">
        <v>5</v>
      </c>
      <c r="C41" s="9"/>
      <c r="D41" s="10">
        <f>SUM(D42:D42)</f>
        <v>31680</v>
      </c>
      <c r="E41" s="23"/>
    </row>
    <row r="42" spans="1:4" ht="81.75" customHeight="1">
      <c r="A42" s="1" t="s">
        <v>122</v>
      </c>
      <c r="B42" s="2" t="s">
        <v>101</v>
      </c>
      <c r="C42" s="2">
        <v>600</v>
      </c>
      <c r="D42" s="3">
        <v>31680</v>
      </c>
    </row>
    <row r="43" spans="1:5" s="21" customFormat="1" ht="78.75" customHeight="1">
      <c r="A43" s="5" t="s">
        <v>139</v>
      </c>
      <c r="B43" s="6" t="s">
        <v>6</v>
      </c>
      <c r="C43" s="6"/>
      <c r="D43" s="7">
        <f>D44+D50+D58+D64+D67+D70+D73+D82+D86</f>
        <v>48221567.199999996</v>
      </c>
      <c r="E43" s="20"/>
    </row>
    <row r="44" spans="1:5" s="21" customFormat="1" ht="58.5" customHeight="1">
      <c r="A44" s="5" t="s">
        <v>53</v>
      </c>
      <c r="B44" s="6" t="s">
        <v>7</v>
      </c>
      <c r="C44" s="6"/>
      <c r="D44" s="7">
        <f>D45</f>
        <v>1436618.29</v>
      </c>
      <c r="E44" s="20"/>
    </row>
    <row r="45" spans="1:5" s="24" customFormat="1" ht="75.75" customHeight="1">
      <c r="A45" s="8" t="s">
        <v>41</v>
      </c>
      <c r="B45" s="9" t="s">
        <v>8</v>
      </c>
      <c r="C45" s="9"/>
      <c r="D45" s="10">
        <f>SUM(D46:D49)</f>
        <v>1436618.29</v>
      </c>
      <c r="E45" s="23"/>
    </row>
    <row r="46" spans="1:4" ht="80.25" customHeight="1">
      <c r="A46" s="1" t="s">
        <v>54</v>
      </c>
      <c r="B46" s="2" t="s">
        <v>90</v>
      </c>
      <c r="C46" s="2">
        <v>200</v>
      </c>
      <c r="D46" s="3">
        <f>100500</f>
        <v>100500</v>
      </c>
    </row>
    <row r="47" spans="1:4" ht="116.25" customHeight="1">
      <c r="A47" s="1" t="s">
        <v>123</v>
      </c>
      <c r="B47" s="2" t="s">
        <v>102</v>
      </c>
      <c r="C47" s="2">
        <v>200</v>
      </c>
      <c r="D47" s="3">
        <f>1200000</f>
        <v>1200000</v>
      </c>
    </row>
    <row r="48" spans="1:4" ht="82.5" customHeight="1">
      <c r="A48" s="4" t="s">
        <v>55</v>
      </c>
      <c r="B48" s="2" t="s">
        <v>103</v>
      </c>
      <c r="C48" s="2">
        <v>200</v>
      </c>
      <c r="D48" s="3">
        <f>66103+15.29</f>
        <v>66118.29</v>
      </c>
    </row>
    <row r="49" spans="1:4" ht="77.25" customHeight="1">
      <c r="A49" s="4" t="s">
        <v>56</v>
      </c>
      <c r="B49" s="2" t="s">
        <v>104</v>
      </c>
      <c r="C49" s="2">
        <v>200</v>
      </c>
      <c r="D49" s="3">
        <f>353572-283572</f>
        <v>70000</v>
      </c>
    </row>
    <row r="50" spans="1:5" s="24" customFormat="1" ht="42" customHeight="1">
      <c r="A50" s="5" t="s">
        <v>57</v>
      </c>
      <c r="B50" s="6" t="s">
        <v>9</v>
      </c>
      <c r="C50" s="9"/>
      <c r="D50" s="7">
        <f>D51</f>
        <v>14752734.76</v>
      </c>
      <c r="E50" s="23"/>
    </row>
    <row r="51" spans="1:5" s="24" customFormat="1" ht="56.25" customHeight="1">
      <c r="A51" s="8" t="s">
        <v>52</v>
      </c>
      <c r="B51" s="9" t="s">
        <v>10</v>
      </c>
      <c r="C51" s="9"/>
      <c r="D51" s="10">
        <f>SUM(D52:D57)</f>
        <v>14752734.76</v>
      </c>
      <c r="E51" s="23"/>
    </row>
    <row r="52" spans="1:4" ht="120.75" customHeight="1">
      <c r="A52" s="1" t="s">
        <v>135</v>
      </c>
      <c r="B52" s="2" t="s">
        <v>91</v>
      </c>
      <c r="C52" s="2">
        <v>200</v>
      </c>
      <c r="D52" s="52">
        <f>6994836-37787-15.29-153209-42420+16910.33+6319.62</f>
        <v>6784634.66</v>
      </c>
    </row>
    <row r="53" spans="1:5" s="24" customFormat="1" ht="100.5" customHeight="1">
      <c r="A53" s="1" t="s">
        <v>124</v>
      </c>
      <c r="B53" s="2" t="s">
        <v>105</v>
      </c>
      <c r="C53" s="2">
        <v>200</v>
      </c>
      <c r="D53" s="3">
        <f>1829257</f>
        <v>1829257</v>
      </c>
      <c r="E53" s="23"/>
    </row>
    <row r="54" spans="1:4" ht="98.25" customHeight="1">
      <c r="A54" s="1" t="s">
        <v>121</v>
      </c>
      <c r="B54" s="2" t="s">
        <v>106</v>
      </c>
      <c r="C54" s="2">
        <v>200</v>
      </c>
      <c r="D54" s="3">
        <f>5500000+37787+10332</f>
        <v>5548119</v>
      </c>
    </row>
    <row r="55" spans="1:4" ht="64.5" customHeight="1">
      <c r="A55" s="1" t="s">
        <v>58</v>
      </c>
      <c r="B55" s="2" t="s">
        <v>107</v>
      </c>
      <c r="C55" s="2">
        <v>200</v>
      </c>
      <c r="D55" s="3">
        <f>142242.06-65542.06</f>
        <v>76700</v>
      </c>
    </row>
    <row r="56" spans="1:4" ht="80.25" customHeight="1">
      <c r="A56" s="1" t="s">
        <v>197</v>
      </c>
      <c r="B56" s="2" t="s">
        <v>198</v>
      </c>
      <c r="C56" s="2">
        <v>200</v>
      </c>
      <c r="D56" s="3">
        <f>369500+20500</f>
        <v>390000</v>
      </c>
    </row>
    <row r="57" spans="1:4" ht="116.25" customHeight="1">
      <c r="A57" s="43" t="s">
        <v>201</v>
      </c>
      <c r="B57" s="42" t="s">
        <v>200</v>
      </c>
      <c r="C57" s="2">
        <v>200</v>
      </c>
      <c r="D57" s="3">
        <f>124024.1</f>
        <v>124024.1</v>
      </c>
    </row>
    <row r="58" spans="1:4" ht="57.75" customHeight="1">
      <c r="A58" s="5" t="s">
        <v>126</v>
      </c>
      <c r="B58" s="6" t="s">
        <v>11</v>
      </c>
      <c r="C58" s="2"/>
      <c r="D58" s="7">
        <f>D59</f>
        <v>18733267.55</v>
      </c>
    </row>
    <row r="59" spans="1:5" s="26" customFormat="1" ht="59.25" customHeight="1">
      <c r="A59" s="8" t="s">
        <v>42</v>
      </c>
      <c r="B59" s="9" t="s">
        <v>12</v>
      </c>
      <c r="C59" s="9"/>
      <c r="D59" s="10">
        <f>SUM(D60:D63)</f>
        <v>18733267.55</v>
      </c>
      <c r="E59" s="25"/>
    </row>
    <row r="60" spans="1:5" s="24" customFormat="1" ht="60" customHeight="1">
      <c r="A60" s="1" t="s">
        <v>59</v>
      </c>
      <c r="B60" s="2" t="s">
        <v>108</v>
      </c>
      <c r="C60" s="2">
        <v>200</v>
      </c>
      <c r="D60" s="3">
        <f>14638582.94-20000-52908.04</f>
        <v>14565674.9</v>
      </c>
      <c r="E60" s="23"/>
    </row>
    <row r="61" spans="1:4" ht="136.5" customHeight="1">
      <c r="A61" s="1" t="s">
        <v>60</v>
      </c>
      <c r="B61" s="2" t="s">
        <v>109</v>
      </c>
      <c r="C61" s="2">
        <v>200</v>
      </c>
      <c r="D61" s="52">
        <f>2794999-137000-1034335.1-169500-26955+4184.75</f>
        <v>1431393.65</v>
      </c>
    </row>
    <row r="62" spans="1:4" ht="117" customHeight="1">
      <c r="A62" s="41" t="s">
        <v>202</v>
      </c>
      <c r="B62" s="2" t="s">
        <v>195</v>
      </c>
      <c r="C62" s="2">
        <v>200</v>
      </c>
      <c r="D62" s="3">
        <f>2599199</f>
        <v>2599199</v>
      </c>
    </row>
    <row r="63" spans="1:4" ht="136.5" customHeight="1">
      <c r="A63" s="1" t="s">
        <v>203</v>
      </c>
      <c r="B63" s="2" t="s">
        <v>176</v>
      </c>
      <c r="C63" s="2">
        <v>200</v>
      </c>
      <c r="D63" s="3">
        <f>137000</f>
        <v>137000</v>
      </c>
    </row>
    <row r="64" spans="1:4" ht="60.75" customHeight="1">
      <c r="A64" s="5" t="s">
        <v>127</v>
      </c>
      <c r="B64" s="6" t="s">
        <v>31</v>
      </c>
      <c r="C64" s="6"/>
      <c r="D64" s="7">
        <f>D65</f>
        <v>284685</v>
      </c>
    </row>
    <row r="65" spans="1:5" s="24" customFormat="1" ht="39" customHeight="1">
      <c r="A65" s="8" t="s">
        <v>44</v>
      </c>
      <c r="B65" s="9" t="s">
        <v>32</v>
      </c>
      <c r="C65" s="9"/>
      <c r="D65" s="10">
        <f>D66</f>
        <v>284685</v>
      </c>
      <c r="E65" s="23"/>
    </row>
    <row r="66" spans="1:4" ht="79.5" customHeight="1">
      <c r="A66" s="1" t="s">
        <v>61</v>
      </c>
      <c r="B66" s="2" t="s">
        <v>110</v>
      </c>
      <c r="C66" s="2">
        <v>200</v>
      </c>
      <c r="D66" s="3">
        <f>389044-104359</f>
        <v>284685</v>
      </c>
    </row>
    <row r="67" spans="1:4" ht="134.25" customHeight="1">
      <c r="A67" s="5" t="s">
        <v>128</v>
      </c>
      <c r="B67" s="6" t="s">
        <v>33</v>
      </c>
      <c r="C67" s="6"/>
      <c r="D67" s="7">
        <f>D68</f>
        <v>1900000</v>
      </c>
    </row>
    <row r="68" spans="1:5" s="24" customFormat="1" ht="79.5" customHeight="1">
      <c r="A68" s="8" t="s">
        <v>62</v>
      </c>
      <c r="B68" s="9" t="s">
        <v>34</v>
      </c>
      <c r="C68" s="9"/>
      <c r="D68" s="10">
        <f>D69</f>
        <v>1900000</v>
      </c>
      <c r="E68" s="23"/>
    </row>
    <row r="69" spans="1:4" ht="114.75" customHeight="1">
      <c r="A69" s="4" t="s">
        <v>63</v>
      </c>
      <c r="B69" s="2" t="s">
        <v>94</v>
      </c>
      <c r="C69" s="2">
        <v>800</v>
      </c>
      <c r="D69" s="3">
        <f>1900000</f>
        <v>1900000</v>
      </c>
    </row>
    <row r="70" spans="1:4" ht="116.25" customHeight="1">
      <c r="A70" s="5" t="s">
        <v>136</v>
      </c>
      <c r="B70" s="6" t="s">
        <v>64</v>
      </c>
      <c r="C70" s="6"/>
      <c r="D70" s="7">
        <f>D71</f>
        <v>2400000</v>
      </c>
    </row>
    <row r="71" spans="1:5" s="24" customFormat="1" ht="59.25" customHeight="1">
      <c r="A71" s="8" t="s">
        <v>66</v>
      </c>
      <c r="B71" s="9" t="s">
        <v>65</v>
      </c>
      <c r="C71" s="9"/>
      <c r="D71" s="10">
        <f>D72</f>
        <v>2400000</v>
      </c>
      <c r="E71" s="23"/>
    </row>
    <row r="72" spans="1:5" s="26" customFormat="1" ht="117" customHeight="1">
      <c r="A72" s="4" t="s">
        <v>67</v>
      </c>
      <c r="B72" s="2" t="s">
        <v>95</v>
      </c>
      <c r="C72" s="2">
        <v>800</v>
      </c>
      <c r="D72" s="3">
        <f>2400000</f>
        <v>2400000</v>
      </c>
      <c r="E72" s="25"/>
    </row>
    <row r="73" spans="1:5" s="26" customFormat="1" ht="63" customHeight="1">
      <c r="A73" s="5" t="s">
        <v>70</v>
      </c>
      <c r="B73" s="6" t="s">
        <v>71</v>
      </c>
      <c r="C73" s="2"/>
      <c r="D73" s="7">
        <f>D74+D78+D80</f>
        <v>174000</v>
      </c>
      <c r="E73" s="25"/>
    </row>
    <row r="74" spans="1:5" s="26" customFormat="1" ht="39.75" customHeight="1">
      <c r="A74" s="8" t="s">
        <v>72</v>
      </c>
      <c r="B74" s="9" t="s">
        <v>68</v>
      </c>
      <c r="C74" s="9"/>
      <c r="D74" s="10">
        <f>SUM(D75:D77)</f>
        <v>99000</v>
      </c>
      <c r="E74" s="25"/>
    </row>
    <row r="75" spans="1:5" s="26" customFormat="1" ht="63" customHeight="1">
      <c r="A75" s="1" t="s">
        <v>73</v>
      </c>
      <c r="B75" s="2" t="s">
        <v>111</v>
      </c>
      <c r="C75" s="2">
        <v>200</v>
      </c>
      <c r="D75" s="3">
        <v>25000</v>
      </c>
      <c r="E75" s="25"/>
    </row>
    <row r="76" spans="1:5" s="26" customFormat="1" ht="98.25" customHeight="1">
      <c r="A76" s="1" t="s">
        <v>77</v>
      </c>
      <c r="B76" s="2" t="s">
        <v>112</v>
      </c>
      <c r="C76" s="2">
        <v>200</v>
      </c>
      <c r="D76" s="3">
        <v>65000</v>
      </c>
      <c r="E76" s="25"/>
    </row>
    <row r="77" spans="1:5" s="26" customFormat="1" ht="101.25" customHeight="1">
      <c r="A77" s="1" t="s">
        <v>74</v>
      </c>
      <c r="B77" s="2" t="s">
        <v>113</v>
      </c>
      <c r="C77" s="2">
        <v>200</v>
      </c>
      <c r="D77" s="3">
        <v>9000</v>
      </c>
      <c r="E77" s="25"/>
    </row>
    <row r="78" spans="1:5" s="24" customFormat="1" ht="39" customHeight="1">
      <c r="A78" s="8" t="s">
        <v>43</v>
      </c>
      <c r="B78" s="9" t="s">
        <v>82</v>
      </c>
      <c r="C78" s="2"/>
      <c r="D78" s="10">
        <f>D79</f>
        <v>25000</v>
      </c>
      <c r="E78" s="23"/>
    </row>
    <row r="79" spans="1:5" s="24" customFormat="1" ht="95.25" customHeight="1">
      <c r="A79" s="1" t="s">
        <v>69</v>
      </c>
      <c r="B79" s="2" t="s">
        <v>114</v>
      </c>
      <c r="C79" s="2">
        <v>200</v>
      </c>
      <c r="D79" s="3">
        <v>25000</v>
      </c>
      <c r="E79" s="23"/>
    </row>
    <row r="80" spans="1:5" s="24" customFormat="1" ht="78.75" customHeight="1">
      <c r="A80" s="8" t="s">
        <v>75</v>
      </c>
      <c r="B80" s="9" t="s">
        <v>83</v>
      </c>
      <c r="C80" s="2"/>
      <c r="D80" s="10">
        <f>D81</f>
        <v>50000</v>
      </c>
      <c r="E80" s="23"/>
    </row>
    <row r="81" spans="1:5" s="24" customFormat="1" ht="114.75" customHeight="1">
      <c r="A81" s="1" t="s">
        <v>76</v>
      </c>
      <c r="B81" s="2" t="s">
        <v>115</v>
      </c>
      <c r="C81" s="2">
        <v>200</v>
      </c>
      <c r="D81" s="3">
        <v>50000</v>
      </c>
      <c r="E81" s="23"/>
    </row>
    <row r="82" spans="1:5" s="26" customFormat="1" ht="114.75" customHeight="1">
      <c r="A82" s="5" t="s">
        <v>184</v>
      </c>
      <c r="B82" s="6" t="s">
        <v>181</v>
      </c>
      <c r="C82" s="6"/>
      <c r="D82" s="7">
        <f>D83</f>
        <v>2365763.73</v>
      </c>
      <c r="E82" s="25"/>
    </row>
    <row r="83" spans="1:5" s="24" customFormat="1" ht="78.75" customHeight="1">
      <c r="A83" s="8" t="s">
        <v>185</v>
      </c>
      <c r="B83" s="9" t="s">
        <v>182</v>
      </c>
      <c r="C83" s="9"/>
      <c r="D83" s="10">
        <f>SUM(D84:D85)</f>
        <v>2365763.73</v>
      </c>
      <c r="E83" s="23"/>
    </row>
    <row r="84" spans="1:5" s="24" customFormat="1" ht="138.75" customHeight="1">
      <c r="A84" s="1" t="s">
        <v>186</v>
      </c>
      <c r="B84" s="2" t="s">
        <v>183</v>
      </c>
      <c r="C84" s="2">
        <v>100</v>
      </c>
      <c r="D84" s="52">
        <f>1675107.6+505882.5+38455.56+11040.07</f>
        <v>2230485.73</v>
      </c>
      <c r="E84" s="23"/>
    </row>
    <row r="85" spans="1:5" s="24" customFormat="1" ht="95.25" customHeight="1">
      <c r="A85" s="1" t="s">
        <v>187</v>
      </c>
      <c r="B85" s="2" t="s">
        <v>183</v>
      </c>
      <c r="C85" s="2">
        <v>200</v>
      </c>
      <c r="D85" s="3">
        <f>132858+2420</f>
        <v>135278</v>
      </c>
      <c r="E85" s="23"/>
    </row>
    <row r="86" spans="1:5" s="24" customFormat="1" ht="60" customHeight="1">
      <c r="A86" s="44" t="s">
        <v>205</v>
      </c>
      <c r="B86" s="45" t="s">
        <v>204</v>
      </c>
      <c r="C86" s="2"/>
      <c r="D86" s="7">
        <f>D87</f>
        <v>6174497.87</v>
      </c>
      <c r="E86" s="23"/>
    </row>
    <row r="87" spans="1:5" s="24" customFormat="1" ht="42.75" customHeight="1">
      <c r="A87" s="46" t="s">
        <v>207</v>
      </c>
      <c r="B87" s="47" t="s">
        <v>206</v>
      </c>
      <c r="C87" s="9"/>
      <c r="D87" s="10">
        <f>SUM(D88:D89)</f>
        <v>6174497.87</v>
      </c>
      <c r="E87" s="23"/>
    </row>
    <row r="88" spans="1:5" s="24" customFormat="1" ht="79.5" customHeight="1">
      <c r="A88" s="34" t="s">
        <v>210</v>
      </c>
      <c r="B88" s="33" t="s">
        <v>208</v>
      </c>
      <c r="C88" s="2">
        <v>200</v>
      </c>
      <c r="D88" s="3">
        <f>5865772.97</f>
        <v>5865772.97</v>
      </c>
      <c r="E88" s="23"/>
    </row>
    <row r="89" spans="1:5" s="24" customFormat="1" ht="81.75" customHeight="1">
      <c r="A89" s="34" t="s">
        <v>210</v>
      </c>
      <c r="B89" s="33" t="s">
        <v>209</v>
      </c>
      <c r="C89" s="2">
        <v>200</v>
      </c>
      <c r="D89" s="3">
        <f>308724.9</f>
        <v>308724.9</v>
      </c>
      <c r="E89" s="23"/>
    </row>
    <row r="90" spans="1:4" ht="39" customHeight="1">
      <c r="A90" s="5" t="s">
        <v>140</v>
      </c>
      <c r="B90" s="6" t="s">
        <v>13</v>
      </c>
      <c r="C90" s="2"/>
      <c r="D90" s="7">
        <f>D91+D94</f>
        <v>601512.71</v>
      </c>
    </row>
    <row r="91" spans="1:4" ht="99" customHeight="1">
      <c r="A91" s="5" t="s">
        <v>150</v>
      </c>
      <c r="B91" s="6" t="s">
        <v>14</v>
      </c>
      <c r="C91" s="2"/>
      <c r="D91" s="7">
        <f>D92</f>
        <v>8000</v>
      </c>
    </row>
    <row r="92" spans="1:5" s="26" customFormat="1" ht="38.25" customHeight="1">
      <c r="A92" s="8" t="s">
        <v>84</v>
      </c>
      <c r="B92" s="9" t="s">
        <v>15</v>
      </c>
      <c r="C92" s="9"/>
      <c r="D92" s="10">
        <f>SUM(D93:D93)</f>
        <v>8000</v>
      </c>
      <c r="E92" s="25"/>
    </row>
    <row r="93" spans="1:5" s="24" customFormat="1" ht="97.5" customHeight="1">
      <c r="A93" s="1" t="s">
        <v>78</v>
      </c>
      <c r="B93" s="2" t="s">
        <v>116</v>
      </c>
      <c r="C93" s="2">
        <v>200</v>
      </c>
      <c r="D93" s="3">
        <v>8000</v>
      </c>
      <c r="E93" s="23"/>
    </row>
    <row r="94" spans="1:4" ht="79.5" customHeight="1">
      <c r="A94" s="5" t="s">
        <v>79</v>
      </c>
      <c r="B94" s="6" t="s">
        <v>16</v>
      </c>
      <c r="C94" s="2"/>
      <c r="D94" s="7">
        <f>D95</f>
        <v>593512.71</v>
      </c>
    </row>
    <row r="95" spans="1:5" s="26" customFormat="1" ht="57.75" customHeight="1">
      <c r="A95" s="8" t="s">
        <v>85</v>
      </c>
      <c r="B95" s="9" t="s">
        <v>17</v>
      </c>
      <c r="C95" s="9"/>
      <c r="D95" s="10">
        <f>SUM(D96:D98)</f>
        <v>593512.71</v>
      </c>
      <c r="E95" s="25"/>
    </row>
    <row r="96" spans="1:5" s="24" customFormat="1" ht="101.25" customHeight="1">
      <c r="A96" s="1" t="s">
        <v>80</v>
      </c>
      <c r="B96" s="2" t="s">
        <v>117</v>
      </c>
      <c r="C96" s="2">
        <v>200</v>
      </c>
      <c r="D96" s="3">
        <f>113000+62952.71</f>
        <v>175952.71</v>
      </c>
      <c r="E96" s="23"/>
    </row>
    <row r="97" spans="1:4" ht="138.75" customHeight="1">
      <c r="A97" s="1" t="s">
        <v>86</v>
      </c>
      <c r="B97" s="2" t="s">
        <v>118</v>
      </c>
      <c r="C97" s="2">
        <v>200</v>
      </c>
      <c r="D97" s="3">
        <f>17500+60</f>
        <v>17560</v>
      </c>
    </row>
    <row r="98" spans="1:4" ht="61.5" customHeight="1">
      <c r="A98" s="1" t="s">
        <v>81</v>
      </c>
      <c r="B98" s="2" t="s">
        <v>119</v>
      </c>
      <c r="C98" s="2">
        <v>800</v>
      </c>
      <c r="D98" s="3">
        <v>400000</v>
      </c>
    </row>
    <row r="99" spans="1:5" s="21" customFormat="1" ht="62.25" customHeight="1">
      <c r="A99" s="32" t="s">
        <v>146</v>
      </c>
      <c r="B99" s="6" t="s">
        <v>142</v>
      </c>
      <c r="C99" s="6"/>
      <c r="D99" s="7">
        <f>D100</f>
        <v>1800000</v>
      </c>
      <c r="E99" s="20"/>
    </row>
    <row r="100" spans="1:4" ht="39" customHeight="1">
      <c r="A100" s="32" t="s">
        <v>147</v>
      </c>
      <c r="B100" s="6" t="s">
        <v>143</v>
      </c>
      <c r="C100" s="2"/>
      <c r="D100" s="7">
        <f>D101</f>
        <v>1800000</v>
      </c>
    </row>
    <row r="101" spans="1:4" ht="40.5" customHeight="1">
      <c r="A101" s="50" t="s">
        <v>148</v>
      </c>
      <c r="B101" s="51" t="s">
        <v>144</v>
      </c>
      <c r="C101" s="2"/>
      <c r="D101" s="10">
        <f>SUM(D102:D103)</f>
        <v>1800000</v>
      </c>
    </row>
    <row r="102" spans="1:4" ht="60.75" customHeight="1">
      <c r="A102" s="49" t="s">
        <v>213</v>
      </c>
      <c r="B102" s="48" t="s">
        <v>211</v>
      </c>
      <c r="C102" s="2">
        <v>800</v>
      </c>
      <c r="D102" s="3">
        <f>1710000</f>
        <v>1710000</v>
      </c>
    </row>
    <row r="103" spans="1:4" ht="59.25" customHeight="1">
      <c r="A103" s="49" t="s">
        <v>213</v>
      </c>
      <c r="B103" s="48" t="s">
        <v>212</v>
      </c>
      <c r="C103" s="2">
        <v>800</v>
      </c>
      <c r="D103" s="3">
        <f>90000</f>
        <v>90000</v>
      </c>
    </row>
    <row r="104" spans="1:5" s="21" customFormat="1" ht="58.5" customHeight="1">
      <c r="A104" s="5" t="s">
        <v>177</v>
      </c>
      <c r="B104" s="6" t="s">
        <v>18</v>
      </c>
      <c r="C104" s="2"/>
      <c r="D104" s="7">
        <f>SUM(D105:D109)</f>
        <v>2166609.6</v>
      </c>
      <c r="E104" s="20"/>
    </row>
    <row r="105" spans="1:5" s="24" customFormat="1" ht="135.75" customHeight="1">
      <c r="A105" s="1" t="s">
        <v>129</v>
      </c>
      <c r="B105" s="2" t="s">
        <v>19</v>
      </c>
      <c r="C105" s="2">
        <v>100</v>
      </c>
      <c r="D105" s="3">
        <f>690351.12</f>
        <v>690351.12</v>
      </c>
      <c r="E105" s="23"/>
    </row>
    <row r="106" spans="1:4" ht="136.5" customHeight="1">
      <c r="A106" s="1" t="s">
        <v>130</v>
      </c>
      <c r="B106" s="2" t="s">
        <v>92</v>
      </c>
      <c r="C106" s="2">
        <v>100</v>
      </c>
      <c r="D106" s="3">
        <f>976506.4</f>
        <v>976506.4</v>
      </c>
    </row>
    <row r="107" spans="1:4" ht="97.5" customHeight="1">
      <c r="A107" s="1" t="s">
        <v>178</v>
      </c>
      <c r="B107" s="2" t="s">
        <v>92</v>
      </c>
      <c r="C107" s="2">
        <v>200</v>
      </c>
      <c r="D107" s="3">
        <f>494197.78-200000+0.3-58000+178000+27554</f>
        <v>441752.08</v>
      </c>
    </row>
    <row r="108" spans="1:4" ht="61.5" customHeight="1">
      <c r="A108" s="37" t="s">
        <v>149</v>
      </c>
      <c r="B108" s="2" t="s">
        <v>92</v>
      </c>
      <c r="C108" s="2">
        <v>800</v>
      </c>
      <c r="D108" s="3">
        <f>58000-29446</f>
        <v>28554</v>
      </c>
    </row>
    <row r="109" spans="1:4" ht="58.5" customHeight="1">
      <c r="A109" s="38" t="s">
        <v>188</v>
      </c>
      <c r="B109" s="2" t="s">
        <v>194</v>
      </c>
      <c r="C109" s="2">
        <v>800</v>
      </c>
      <c r="D109" s="3">
        <f>29446</f>
        <v>29446</v>
      </c>
    </row>
    <row r="110" spans="1:5" s="24" customFormat="1" ht="78" customHeight="1">
      <c r="A110" s="5" t="s">
        <v>179</v>
      </c>
      <c r="B110" s="6" t="s">
        <v>20</v>
      </c>
      <c r="C110" s="9"/>
      <c r="D110" s="7">
        <f>SUM(D111:D126)</f>
        <v>4291927.47</v>
      </c>
      <c r="E110" s="23"/>
    </row>
    <row r="111" spans="1:4" ht="42" customHeight="1">
      <c r="A111" s="1" t="s">
        <v>196</v>
      </c>
      <c r="B111" s="2" t="s">
        <v>120</v>
      </c>
      <c r="C111" s="2">
        <v>800</v>
      </c>
      <c r="D111" s="52">
        <f>5700+9894.81+5300</f>
        <v>20894.809999999998</v>
      </c>
    </row>
    <row r="112" spans="1:4" ht="116.25" customHeight="1">
      <c r="A112" s="34" t="s">
        <v>199</v>
      </c>
      <c r="B112" s="2" t="s">
        <v>153</v>
      </c>
      <c r="C112" s="2">
        <v>200</v>
      </c>
      <c r="D112" s="3">
        <f>95493</f>
        <v>95493</v>
      </c>
    </row>
    <row r="113" spans="1:4" ht="116.25" customHeight="1">
      <c r="A113" s="34" t="s">
        <v>155</v>
      </c>
      <c r="B113" s="2" t="s">
        <v>154</v>
      </c>
      <c r="C113" s="2">
        <v>200</v>
      </c>
      <c r="D113" s="3">
        <f>87092</f>
        <v>87092</v>
      </c>
    </row>
    <row r="114" spans="1:4" ht="116.25" customHeight="1">
      <c r="A114" s="34" t="s">
        <v>157</v>
      </c>
      <c r="B114" s="2" t="s">
        <v>156</v>
      </c>
      <c r="C114" s="2">
        <v>200</v>
      </c>
      <c r="D114" s="3">
        <f>17489</f>
        <v>17489</v>
      </c>
    </row>
    <row r="115" spans="1:4" ht="139.5" customHeight="1">
      <c r="A115" s="34" t="s">
        <v>159</v>
      </c>
      <c r="B115" s="2" t="s">
        <v>158</v>
      </c>
      <c r="C115" s="2">
        <v>200</v>
      </c>
      <c r="D115" s="3">
        <f>59360</f>
        <v>59360</v>
      </c>
    </row>
    <row r="116" spans="1:4" ht="192.75" customHeight="1">
      <c r="A116" s="34" t="s">
        <v>161</v>
      </c>
      <c r="B116" s="2" t="s">
        <v>160</v>
      </c>
      <c r="C116" s="2">
        <v>200</v>
      </c>
      <c r="D116" s="3">
        <f>101186.18</f>
        <v>101186.18</v>
      </c>
    </row>
    <row r="117" spans="1:4" ht="135.75" customHeight="1">
      <c r="A117" s="34" t="s">
        <v>163</v>
      </c>
      <c r="B117" s="2" t="s">
        <v>162</v>
      </c>
      <c r="C117" s="2">
        <v>200</v>
      </c>
      <c r="D117" s="3">
        <f>108.38</f>
        <v>108.38</v>
      </c>
    </row>
    <row r="118" spans="1:4" ht="98.25" customHeight="1">
      <c r="A118" s="34" t="s">
        <v>165</v>
      </c>
      <c r="B118" s="2" t="s">
        <v>164</v>
      </c>
      <c r="C118" s="2">
        <v>200</v>
      </c>
      <c r="D118" s="3">
        <f>1430.39</f>
        <v>1430.39</v>
      </c>
    </row>
    <row r="119" spans="1:4" ht="96.75" customHeight="1">
      <c r="A119" s="34" t="s">
        <v>167</v>
      </c>
      <c r="B119" s="2" t="s">
        <v>166</v>
      </c>
      <c r="C119" s="2">
        <v>200</v>
      </c>
      <c r="D119" s="3">
        <f>212.98</f>
        <v>212.98</v>
      </c>
    </row>
    <row r="120" spans="1:4" ht="98.25" customHeight="1">
      <c r="A120" s="34" t="s">
        <v>175</v>
      </c>
      <c r="B120" s="2" t="s">
        <v>168</v>
      </c>
      <c r="C120" s="2">
        <v>200</v>
      </c>
      <c r="D120" s="3">
        <f>20683.93</f>
        <v>20683.93</v>
      </c>
    </row>
    <row r="121" spans="1:4" ht="97.5" customHeight="1">
      <c r="A121" s="35" t="s">
        <v>172</v>
      </c>
      <c r="B121" s="2" t="s">
        <v>169</v>
      </c>
      <c r="C121" s="2">
        <v>800</v>
      </c>
      <c r="D121" s="3">
        <f>169048.4</f>
        <v>169048.4</v>
      </c>
    </row>
    <row r="122" spans="1:4" ht="79.5" customHeight="1">
      <c r="A122" s="1" t="s">
        <v>131</v>
      </c>
      <c r="B122" s="2" t="s">
        <v>93</v>
      </c>
      <c r="C122" s="2">
        <v>300</v>
      </c>
      <c r="D122" s="3">
        <f>415901.4</f>
        <v>415901.4</v>
      </c>
    </row>
    <row r="123" spans="1:4" ht="96" customHeight="1">
      <c r="A123" s="40" t="s">
        <v>190</v>
      </c>
      <c r="B123" s="2" t="s">
        <v>189</v>
      </c>
      <c r="C123" s="2">
        <v>600</v>
      </c>
      <c r="D123" s="3">
        <f>1000000</f>
        <v>1000000</v>
      </c>
    </row>
    <row r="124" spans="1:4" ht="79.5" customHeight="1">
      <c r="A124" s="41" t="s">
        <v>192</v>
      </c>
      <c r="B124" s="2" t="s">
        <v>191</v>
      </c>
      <c r="C124" s="2">
        <v>600</v>
      </c>
      <c r="D124" s="3">
        <f>50000+2632</f>
        <v>52632</v>
      </c>
    </row>
    <row r="125" spans="1:4" ht="192.75" customHeight="1">
      <c r="A125" s="34" t="s">
        <v>171</v>
      </c>
      <c r="B125" s="2" t="s">
        <v>170</v>
      </c>
      <c r="C125" s="2">
        <v>800</v>
      </c>
      <c r="D125" s="3">
        <f>30335</f>
        <v>30335</v>
      </c>
    </row>
    <row r="126" spans="1:5" s="21" customFormat="1" ht="213" customHeight="1">
      <c r="A126" s="1" t="s">
        <v>174</v>
      </c>
      <c r="B126" s="2" t="s">
        <v>173</v>
      </c>
      <c r="C126" s="2">
        <v>800</v>
      </c>
      <c r="D126" s="36">
        <f>2220060</f>
        <v>2220060</v>
      </c>
      <c r="E126" s="20"/>
    </row>
    <row r="127" spans="1:5" s="27" customFormat="1" ht="25.5" customHeight="1">
      <c r="A127" s="55" t="s">
        <v>145</v>
      </c>
      <c r="B127" s="55"/>
      <c r="C127" s="55"/>
      <c r="D127" s="31">
        <f>D25+D43+D90+D104+D110+D99</f>
        <v>74545340.03999999</v>
      </c>
      <c r="E127" s="12"/>
    </row>
    <row r="128" ht="26.25" customHeight="1">
      <c r="D128" s="28" t="s">
        <v>221</v>
      </c>
    </row>
  </sheetData>
  <sheetProtection/>
  <mergeCells count="20">
    <mergeCell ref="B16:D16"/>
    <mergeCell ref="B15:D15"/>
    <mergeCell ref="A1:D1"/>
    <mergeCell ref="A2:D2"/>
    <mergeCell ref="A3:D3"/>
    <mergeCell ref="A4:D4"/>
    <mergeCell ref="A5:D5"/>
    <mergeCell ref="A6:D6"/>
    <mergeCell ref="A7:D7"/>
    <mergeCell ref="A8:D8"/>
    <mergeCell ref="B12:D12"/>
    <mergeCell ref="C11:D11"/>
    <mergeCell ref="B10:D10"/>
    <mergeCell ref="B13:D13"/>
    <mergeCell ref="B18:D18"/>
    <mergeCell ref="A127:C127"/>
    <mergeCell ref="C20:D20"/>
    <mergeCell ref="A21:D21"/>
    <mergeCell ref="B19:D19"/>
    <mergeCell ref="B14:D14"/>
  </mergeCells>
  <printOptions/>
  <pageMargins left="0.9055118110236221" right="0.1968503937007874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2017-06-16T07:15:23Z</dcterms:modified>
  <cp:category/>
  <cp:version/>
  <cp:contentType/>
  <cp:contentStatus/>
</cp:coreProperties>
</file>