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<sst xmlns="http://schemas.openxmlformats.org/spreadsheetml/2006/main" count="224" uniqueCount="222">
  <si>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</si>
  <si>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</si>
  <si>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</si>
  <si>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</si>
  <si>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</si>
  <si>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</si>
  <si>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</si>
  <si>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</si>
  <si>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</si>
  <si>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</si>
  <si>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</si>
  <si>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</si>
  <si>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</si>
  <si>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</si>
  <si>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</si>
  <si>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</si>
  <si>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</si>
  <si>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</si>
  <si>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</si>
  <si>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</si>
  <si>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</si>
  <si>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</si>
  <si>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</si>
  <si>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</si>
  <si>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</si>
  <si>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</si>
  <si>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</si>
  <si>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</si>
  <si>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</si>
  <si>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</si>
  <si>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</si>
  <si>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</si>
  <si>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</si>
  <si>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</si>
  <si>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</si>
  <si>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</si>
  <si>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</si>
  <si>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</si>
  <si>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</si>
  <si>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</si>
  <si>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</si>
  <si>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</si>
  <si>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</si>
  <si>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</si>
  <si>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</si>
  <si>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</si>
  <si>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</si>
  <si>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</si>
  <si>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</si>
  <si>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</si>
  <si>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</si>
  <si>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</si>
  <si>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</si>
  <si>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</si>
  <si>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</si>
  <si>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</si>
  <si>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</si>
  <si>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</si>
  <si>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</si>
  <si>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</si>
  <si>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</si>
  <si>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</si>
  <si>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</si>
  <si>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</si>
  <si>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</si>
  <si>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</si>
  <si>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</si>
  <si>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</si>
  <si>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</si>
  <si>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</si>
  <si>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</si>
  <si>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</si>
  <si>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</si>
  <si>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</si>
  <si>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</si>
  <si>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</si>
  <si>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</si>
  <si>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</si>
  <si>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</si>
  <si>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</si>
  <si>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</si>
  <si>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</si>
  <si>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</si>
  <si>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</si>
  <si>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</si>
  <si>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</si>
  <si>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</si>
  <si>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</si>
  <si>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</si>
  <si>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</si>
  <si>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</si>
  <si>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</si>
  <si>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</si>
  <si>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</si>
  <si>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</si>
  <si>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</si>
  <si>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</si>
  <si>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</si>
  <si>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</si>
  <si>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</si>
  <si>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</si>
  <si>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</si>
  <si>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</si>
  <si>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</si>
  <si>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</si>
  <si>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</si>
  <si>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</si>
  <si>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</si>
  <si>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</si>
  <si>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</si>
  <si>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</si>
  <si>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</si>
  <si>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</si>
  <si>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</si>
  <si>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</si>
  <si>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</si>
  <si>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</si>
  <si>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</si>
  <si>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</si>
  <si>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</si>
  <si>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</si>
  <si>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</si>
  <si>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</si>
  <si>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</si>
  <si>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</si>
  <si>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</si>
  <si>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</si>
  <si>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</si>
  <si>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</si>
  <si>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</si>
  <si>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</si>
  <si>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</si>
  <si>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</si>
  <si>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</si>
  <si>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</si>
  <si>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</si>
  <si>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</si>
  <si>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</si>
  <si>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</si>
  <si>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</si>
  <si>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</si>
  <si>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</si>
  <si>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</si>
  <si>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</si>
  <si>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</si>
  <si>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</si>
  <si>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</si>
  <si>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</si>
  <si>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</si>
  <si>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</si>
  <si>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</si>
  <si>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</si>
  <si>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</si>
  <si>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</si>
  <si>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</si>
  <si>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</si>
  <si>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</si>
  <si>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</si>
  <si>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</si>
  <si>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</si>
  <si>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</si>
  <si>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</si>
  <si>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</si>
  <si>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</si>
  <si>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</si>
  <si>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</si>
  <si>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</si>
  <si>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</si>
  <si>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</si>
  <si>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</si>
  <si>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</si>
  <si>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</si>
  <si>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</si>
  <si>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</si>
  <si>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</si>
  <si>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</si>
  <si>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</si>
  <si>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</si>
  <si>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</si>
  <si>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</si>
  <si>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</si>
  <si>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</si>
  <si>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</si>
  <si>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</si>
  <si>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</si>
  <si>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</si>
  <si>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</si>
  <si>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</si>
  <si>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</si>
  <si>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</si>
  <si>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</si>
  <si>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</si>
  <si>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</si>
  <si>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</si>
  <si>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</si>
  <si>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</si>
  <si>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</si>
  <si>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</si>
  <si>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</si>
  <si>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</si>
  <si>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</si>
  <si>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</si>
  <si>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</si>
  <si>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</si>
  <si>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</si>
  <si>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</si>
  <si>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</si>
  <si>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</si>
  <si>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</si>
  <si>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</si>
  <si>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</si>
  <si>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</si>
  <si>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</si>
  <si>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</si>
  <si>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</si>
  <si>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</si>
  <si>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</si>
  <si>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</si>
  <si>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4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</si>
  <si>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</si>
  <si>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</si>
  <si>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19.11.2020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</si>
</sst>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6" fillId="34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38" t="s">
        <v>218</v>
      </c>
      <c r="B1" s="38"/>
      <c r="C1" s="38"/>
      <c r="D1" s="38"/>
      <c r="E1" s="38"/>
    </row>
    <row r="2" spans="1:5" ht="18.75">
      <c r="A2" s="38" t="s">
        <v>200</v>
      </c>
      <c r="B2" s="38"/>
      <c r="C2" s="38"/>
      <c r="D2" s="38"/>
      <c r="E2" s="38"/>
    </row>
    <row r="3" spans="1:5" ht="18.75">
      <c r="A3" s="38" t="s">
        <v>201</v>
      </c>
      <c r="B3" s="38"/>
      <c r="C3" s="38"/>
      <c r="D3" s="38"/>
      <c r="E3" s="38"/>
    </row>
    <row r="4" spans="1:5" ht="18.75">
      <c r="A4" s="38" t="s">
        <v>202</v>
      </c>
      <c r="B4" s="38"/>
      <c r="C4" s="38"/>
      <c r="D4" s="38"/>
      <c r="E4" s="38"/>
    </row>
    <row r="5" spans="1:5" ht="75" customHeight="1">
      <c r="A5" s="39" t="s">
        <v>203</v>
      </c>
      <c r="B5" s="39"/>
      <c r="C5" s="39"/>
      <c r="D5" s="39"/>
      <c r="E5" s="39"/>
    </row>
    <row r="6" spans="1:5" ht="18.75">
      <c r="A6" s="38" t="s">
        <v>204</v>
      </c>
      <c r="B6" s="38"/>
      <c r="C6" s="38"/>
      <c r="D6" s="38"/>
      <c r="E6" s="38"/>
    </row>
    <row r="7" spans="1:5" ht="18.75">
      <c r="A7" s="38" t="s">
        <v>205</v>
      </c>
      <c r="B7" s="38"/>
      <c r="C7" s="38"/>
      <c r="D7" s="38"/>
      <c r="E7" s="38"/>
    </row>
    <row r="8" spans="1:5" ht="18.75">
      <c r="A8" s="38" t="s">
        <v>221</v>
      </c>
      <c r="B8" s="38"/>
      <c r="C8" s="38"/>
      <c r="D8" s="38"/>
      <c r="E8" s="38"/>
    </row>
    <row r="10" spans="1:5" ht="18.75">
      <c r="A10" s="38" t="s">
        <v>206</v>
      </c>
      <c r="B10" s="38"/>
      <c r="C10" s="38"/>
      <c r="D10" s="38"/>
      <c r="E10" s="38"/>
    </row>
    <row r="11" spans="1:5" ht="18.75">
      <c r="A11" s="38" t="s">
        <v>135</v>
      </c>
      <c r="B11" s="38"/>
      <c r="C11" s="38"/>
      <c r="D11" s="38"/>
      <c r="E11" s="38"/>
    </row>
    <row r="12" spans="1:5" ht="18.75">
      <c r="A12" s="38" t="s">
        <v>136</v>
      </c>
      <c r="B12" s="38"/>
      <c r="C12" s="38"/>
      <c r="D12" s="38"/>
      <c r="E12" s="38"/>
    </row>
    <row r="13" spans="1:5" ht="18.75">
      <c r="A13" s="38" t="s">
        <v>137</v>
      </c>
      <c r="B13" s="38"/>
      <c r="C13" s="38"/>
      <c r="D13" s="38"/>
      <c r="E13" s="38"/>
    </row>
    <row r="14" spans="1:5" ht="18.75">
      <c r="A14" s="38" t="s">
        <v>138</v>
      </c>
      <c r="B14" s="38"/>
      <c r="C14" s="38"/>
      <c r="D14" s="38"/>
      <c r="E14" s="38"/>
    </row>
    <row r="15" spans="1:5" ht="78" customHeight="1">
      <c r="A15" s="40" t="s">
        <v>161</v>
      </c>
      <c r="B15" s="40"/>
      <c r="C15" s="40"/>
      <c r="D15" s="40"/>
      <c r="E15" s="40"/>
    </row>
    <row r="16" spans="1:5" ht="20.25" customHeight="1">
      <c r="A16" s="38" t="s">
        <v>189</v>
      </c>
      <c r="B16" s="38"/>
      <c r="C16" s="38"/>
      <c r="D16" s="38"/>
      <c r="E16" s="38"/>
    </row>
    <row r="18" spans="1:5" s="8" customFormat="1" ht="116.25" customHeight="1">
      <c r="A18" s="48" t="s">
        <v>162</v>
      </c>
      <c r="B18" s="48"/>
      <c r="C18" s="48"/>
      <c r="D18" s="48"/>
      <c r="E18" s="48"/>
    </row>
    <row r="19" spans="2:3" ht="9" customHeight="1">
      <c r="B19" s="9"/>
      <c r="C19" s="9"/>
    </row>
    <row r="20" spans="1:5" ht="18.75">
      <c r="A20" s="43" t="s">
        <v>140</v>
      </c>
      <c r="B20" s="43" t="s">
        <v>141</v>
      </c>
      <c r="C20" s="45" t="s">
        <v>142</v>
      </c>
      <c r="D20" s="41" t="s">
        <v>143</v>
      </c>
      <c r="E20" s="42"/>
    </row>
    <row r="21" spans="1:5" ht="39" customHeight="1">
      <c r="A21" s="44"/>
      <c r="B21" s="44"/>
      <c r="C21" s="46"/>
      <c r="D21" s="4" t="s">
        <v>144</v>
      </c>
      <c r="E21" s="4" t="s">
        <v>163</v>
      </c>
    </row>
    <row r="22" spans="1:5" s="6" customFormat="1" ht="18.75">
      <c r="A22" s="10">
        <v>1</v>
      </c>
      <c r="B22" s="10">
        <v>2</v>
      </c>
      <c r="C22" s="10">
        <v>3</v>
      </c>
      <c r="D22" s="11">
        <v>4</v>
      </c>
      <c r="E22" s="11">
        <v>5</v>
      </c>
    </row>
    <row r="23" spans="1:5" s="15" customFormat="1" ht="56.25">
      <c r="A23" s="12" t="s">
        <v>107</v>
      </c>
      <c r="B23" s="13" t="s">
        <v>0</v>
      </c>
      <c r="C23" s="4"/>
      <c r="D23" s="14">
        <f>D24+D27</f>
        <v>19850651.94</v>
      </c>
      <c r="E23" s="14">
        <f>E24+E27</f>
        <v>19902734.51</v>
      </c>
    </row>
    <row r="24" spans="1:5" s="15" customFormat="1" ht="58.5" customHeight="1">
      <c r="A24" s="12" t="s">
        <v>21</v>
      </c>
      <c r="B24" s="13" t="s">
        <v>1</v>
      </c>
      <c r="C24" s="13"/>
      <c r="D24" s="14">
        <f>D25</f>
        <v>100000</v>
      </c>
      <c r="E24" s="14">
        <f>E25</f>
        <v>100000</v>
      </c>
    </row>
    <row r="25" spans="1:5" s="19" customFormat="1" ht="56.25">
      <c r="A25" s="16" t="s">
        <v>20</v>
      </c>
      <c r="B25" s="17" t="s">
        <v>19</v>
      </c>
      <c r="C25" s="17"/>
      <c r="D25" s="18">
        <f>D26</f>
        <v>100000</v>
      </c>
      <c r="E25" s="18">
        <f>E26</f>
        <v>100000</v>
      </c>
    </row>
    <row r="26" spans="1:5" ht="136.5" customHeight="1">
      <c r="A26" s="20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12" t="s">
        <v>106</v>
      </c>
      <c r="B27" s="13" t="s">
        <v>2</v>
      </c>
      <c r="C27" s="4"/>
      <c r="D27" s="14">
        <f>D28</f>
        <v>19750651.94</v>
      </c>
      <c r="E27" s="14">
        <f>E28</f>
        <v>19802734.51</v>
      </c>
    </row>
    <row r="28" spans="1:5" s="19" customFormat="1" ht="78" customHeight="1">
      <c r="A28" s="2" t="s">
        <v>24</v>
      </c>
      <c r="B28" s="17" t="s">
        <v>3</v>
      </c>
      <c r="C28" s="17"/>
      <c r="D28" s="18">
        <f>SUM(D29:D36)</f>
        <v>19750651.94</v>
      </c>
      <c r="E28" s="18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0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0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0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21"/>
      <c r="G36" s="22"/>
      <c r="H36" s="22"/>
    </row>
    <row r="37" spans="1:5" s="15" customFormat="1" ht="75">
      <c r="A37" s="12" t="s">
        <v>108</v>
      </c>
      <c r="B37" s="13" t="s">
        <v>4</v>
      </c>
      <c r="C37" s="13"/>
      <c r="D37" s="14">
        <f>D38+D49+D59+D69+D72+D75+D84</f>
        <v>43407893.83</v>
      </c>
      <c r="E37" s="14">
        <f>E38+E49+E59+E69+E72+E75+E84</f>
        <v>39261856.18</v>
      </c>
    </row>
    <row r="38" spans="1:5" s="15" customFormat="1" ht="56.25">
      <c r="A38" s="12" t="s">
        <v>37</v>
      </c>
      <c r="B38" s="13" t="s">
        <v>5</v>
      </c>
      <c r="C38" s="13"/>
      <c r="D38" s="14">
        <f>D39</f>
        <v>3602468.2</v>
      </c>
      <c r="E38" s="14">
        <f>E39</f>
        <v>2664472.32</v>
      </c>
    </row>
    <row r="39" spans="1:5" s="19" customFormat="1" ht="78" customHeight="1">
      <c r="A39" s="2" t="s">
        <v>25</v>
      </c>
      <c r="B39" s="17" t="s">
        <v>6</v>
      </c>
      <c r="C39" s="17"/>
      <c r="D39" s="18">
        <f>SUM(D40:D48)</f>
        <v>3602468.2</v>
      </c>
      <c r="E39" s="18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35">
        <f>60000-60000</f>
        <v>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35">
        <f>100103-100103</f>
        <v>0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35">
        <f>353572-353572</f>
        <v>0</v>
      </c>
      <c r="E44" s="1">
        <f>353572</f>
        <v>353572</v>
      </c>
    </row>
    <row r="45" spans="1:5" ht="96" customHeight="1">
      <c r="A45" s="20" t="s">
        <v>131</v>
      </c>
      <c r="B45" s="4" t="s">
        <v>132</v>
      </c>
      <c r="C45" s="4">
        <v>200</v>
      </c>
      <c r="D45" s="35">
        <f>29708.3-29708.3</f>
        <v>0</v>
      </c>
      <c r="E45" s="1">
        <f>29708.3</f>
        <v>29708.3</v>
      </c>
    </row>
    <row r="46" spans="1:5" ht="136.5" customHeight="1">
      <c r="A46" s="20" t="s">
        <v>173</v>
      </c>
      <c r="B46" s="4" t="s">
        <v>174</v>
      </c>
      <c r="C46" s="4">
        <v>200</v>
      </c>
      <c r="D46" s="35">
        <f>300000-244616.03</f>
        <v>55383.97</v>
      </c>
      <c r="E46" s="1">
        <f>300000</f>
        <v>300000</v>
      </c>
    </row>
    <row r="47" spans="1:5" ht="121.5" customHeight="1">
      <c r="A47" s="3" t="s">
        <v>198</v>
      </c>
      <c r="B47" s="4" t="s">
        <v>199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0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19" customFormat="1" ht="37.5">
      <c r="A49" s="12" t="s">
        <v>39</v>
      </c>
      <c r="B49" s="13" t="s">
        <v>7</v>
      </c>
      <c r="C49" s="17"/>
      <c r="D49" s="14">
        <f>D50</f>
        <v>11679557.69</v>
      </c>
      <c r="E49" s="14">
        <f>E50</f>
        <v>11232895.85</v>
      </c>
    </row>
    <row r="50" spans="1:5" s="19" customFormat="1" ht="56.25">
      <c r="A50" s="2" t="s">
        <v>36</v>
      </c>
      <c r="B50" s="17" t="s">
        <v>8</v>
      </c>
      <c r="C50" s="17"/>
      <c r="D50" s="18">
        <f>SUM(D51:D58)</f>
        <v>11679557.69</v>
      </c>
      <c r="E50" s="18">
        <f>SUM(E51:E58)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2993648.79-300000-5263.16</f>
        <v>2688385.63</v>
      </c>
      <c r="E51" s="1">
        <f>2993648.79-300000</f>
        <v>2693648.79</v>
      </c>
      <c r="F51" s="21"/>
      <c r="G51" s="22"/>
      <c r="H51" s="22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6300000-520030</f>
        <v>5779970</v>
      </c>
      <c r="E53" s="1">
        <f>6300000</f>
        <v>6300000</v>
      </c>
      <c r="F53" s="21"/>
      <c r="G53" s="22"/>
      <c r="H53" s="22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21"/>
      <c r="G55" s="22"/>
      <c r="H55" s="22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21"/>
      <c r="G56" s="22"/>
      <c r="H56" s="22"/>
    </row>
    <row r="57" spans="1:8" ht="135.75" customHeight="1">
      <c r="A57" s="20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21"/>
      <c r="G57" s="22"/>
      <c r="H57" s="22"/>
    </row>
    <row r="58" spans="1:8" ht="81" customHeight="1">
      <c r="A58" s="20" t="s">
        <v>209</v>
      </c>
      <c r="B58" s="4" t="s">
        <v>208</v>
      </c>
      <c r="C58" s="4">
        <v>200</v>
      </c>
      <c r="D58" s="1">
        <f>520030</f>
        <v>520030</v>
      </c>
      <c r="E58" s="1">
        <f>0</f>
        <v>0</v>
      </c>
      <c r="F58" s="21"/>
      <c r="G58" s="22"/>
      <c r="H58" s="22"/>
    </row>
    <row r="59" spans="1:5" ht="56.25">
      <c r="A59" s="12" t="s">
        <v>100</v>
      </c>
      <c r="B59" s="13" t="s">
        <v>9</v>
      </c>
      <c r="C59" s="4"/>
      <c r="D59" s="14">
        <f>D60+D67</f>
        <v>21402139.64</v>
      </c>
      <c r="E59" s="14">
        <f>E60+E67</f>
        <v>18640759.71</v>
      </c>
    </row>
    <row r="60" spans="1:5" s="23" customFormat="1" ht="56.25">
      <c r="A60" s="2" t="s">
        <v>26</v>
      </c>
      <c r="B60" s="17" t="s">
        <v>10</v>
      </c>
      <c r="C60" s="17"/>
      <c r="D60" s="18">
        <f>SUM(D61:D66)</f>
        <v>18578140.31</v>
      </c>
      <c r="E60" s="18">
        <f>SUM(E61:E66)</f>
        <v>16640759.709999999</v>
      </c>
    </row>
    <row r="61" spans="1:5" ht="58.5" customHeight="1">
      <c r="A61" s="3" t="s">
        <v>41</v>
      </c>
      <c r="B61" s="4" t="s">
        <v>89</v>
      </c>
      <c r="C61" s="4">
        <v>200</v>
      </c>
      <c r="D61" s="1">
        <f>12509682.2-991424.61-1735402.64-9782854.95</f>
        <v>0</v>
      </c>
      <c r="E61" s="1">
        <f>11409682.2-2161500-1171549.11</f>
        <v>8076633.089999999</v>
      </c>
    </row>
    <row r="62" spans="1:8" ht="135.75" customHeight="1">
      <c r="A62" s="3" t="s">
        <v>42</v>
      </c>
      <c r="B62" s="4" t="s">
        <v>90</v>
      </c>
      <c r="C62" s="4">
        <v>200</v>
      </c>
      <c r="D62" s="1">
        <f>3268020-172877.13</f>
        <v>3095142.87</v>
      </c>
      <c r="E62" s="1">
        <f>2836441-183425.56</f>
        <v>2653015.44</v>
      </c>
      <c r="F62" s="24"/>
      <c r="G62" s="22"/>
      <c r="H62" s="22"/>
    </row>
    <row r="63" spans="1:8" ht="135.75" customHeight="1">
      <c r="A63" s="20" t="s">
        <v>169</v>
      </c>
      <c r="B63" s="4" t="s">
        <v>170</v>
      </c>
      <c r="C63" s="4">
        <v>200</v>
      </c>
      <c r="D63" s="1">
        <f>342600-342600</f>
        <v>0</v>
      </c>
      <c r="E63" s="1">
        <f>342600</f>
        <v>342600</v>
      </c>
      <c r="F63" s="24"/>
      <c r="G63" s="22"/>
      <c r="H63" s="22"/>
    </row>
    <row r="64" spans="1:8" ht="100.5" customHeight="1">
      <c r="A64" s="3" t="s">
        <v>167</v>
      </c>
      <c r="B64" s="4" t="s">
        <v>168</v>
      </c>
      <c r="C64" s="4">
        <v>200</v>
      </c>
      <c r="D64" s="1">
        <f>1900000-1900000</f>
        <v>0</v>
      </c>
      <c r="E64" s="1">
        <f>1900000</f>
        <v>1900000</v>
      </c>
      <c r="F64" s="24"/>
      <c r="G64" s="22"/>
      <c r="H64" s="22"/>
    </row>
    <row r="65" spans="1:8" ht="291" customHeight="1">
      <c r="A65" s="3" t="s">
        <v>220</v>
      </c>
      <c r="B65" s="4" t="s">
        <v>219</v>
      </c>
      <c r="C65" s="4">
        <v>200</v>
      </c>
      <c r="D65" s="1">
        <f>12025454.95</f>
        <v>12025454.95</v>
      </c>
      <c r="E65" s="1">
        <v>0</v>
      </c>
      <c r="F65" s="24"/>
      <c r="G65" s="22"/>
      <c r="H65" s="22"/>
    </row>
    <row r="66" spans="1:8" ht="157.5" customHeight="1">
      <c r="A66" s="3" t="s">
        <v>197</v>
      </c>
      <c r="B66" s="4" t="s">
        <v>196</v>
      </c>
      <c r="C66" s="4">
        <v>200</v>
      </c>
      <c r="D66" s="1">
        <f>3284665.36+172877.13</f>
        <v>3457542.4899999998</v>
      </c>
      <c r="E66" s="1">
        <f>3485085.62+183425.56</f>
        <v>3668511.18</v>
      </c>
      <c r="F66" s="24"/>
      <c r="G66" s="22"/>
      <c r="H66" s="22"/>
    </row>
    <row r="67" spans="1:8" s="19" customFormat="1" ht="60" customHeight="1">
      <c r="A67" s="2" t="s">
        <v>149</v>
      </c>
      <c r="B67" s="17" t="s">
        <v>150</v>
      </c>
      <c r="C67" s="17"/>
      <c r="D67" s="18">
        <f>D68</f>
        <v>2823999.33</v>
      </c>
      <c r="E67" s="18">
        <f>E68</f>
        <v>2000000</v>
      </c>
      <c r="F67" s="25"/>
      <c r="G67" s="26"/>
      <c r="H67" s="26"/>
    </row>
    <row r="68" spans="1:8" ht="118.5" customHeight="1">
      <c r="A68" s="3" t="s">
        <v>151</v>
      </c>
      <c r="B68" s="4" t="s">
        <v>152</v>
      </c>
      <c r="C68" s="4">
        <v>200</v>
      </c>
      <c r="D68" s="35">
        <f>2000000+823999.33</f>
        <v>2823999.33</v>
      </c>
      <c r="E68" s="1">
        <f>2000000</f>
        <v>2000000</v>
      </c>
      <c r="F68" s="24"/>
      <c r="G68" s="22"/>
      <c r="H68" s="22"/>
    </row>
    <row r="69" spans="1:5" ht="56.25">
      <c r="A69" s="12" t="s">
        <v>101</v>
      </c>
      <c r="B69" s="13" t="s">
        <v>22</v>
      </c>
      <c r="C69" s="13"/>
      <c r="D69" s="14">
        <f>D70</f>
        <v>389044</v>
      </c>
      <c r="E69" s="14">
        <f>E70</f>
        <v>389044</v>
      </c>
    </row>
    <row r="70" spans="1:5" s="19" customFormat="1" ht="39" customHeight="1">
      <c r="A70" s="2" t="s">
        <v>28</v>
      </c>
      <c r="B70" s="17" t="s">
        <v>23</v>
      </c>
      <c r="C70" s="17"/>
      <c r="D70" s="18">
        <f>D71</f>
        <v>389044</v>
      </c>
      <c r="E70" s="18">
        <f>E71</f>
        <v>389044</v>
      </c>
    </row>
    <row r="71" spans="1:5" ht="78" customHeight="1">
      <c r="A71" s="3" t="s">
        <v>43</v>
      </c>
      <c r="B71" s="4" t="s">
        <v>91</v>
      </c>
      <c r="C71" s="4">
        <v>200</v>
      </c>
      <c r="D71" s="1">
        <f>389044</f>
        <v>389044</v>
      </c>
      <c r="E71" s="1">
        <f>389044</f>
        <v>389044</v>
      </c>
    </row>
    <row r="72" spans="1:5" ht="115.5" customHeight="1">
      <c r="A72" s="12" t="s">
        <v>160</v>
      </c>
      <c r="B72" s="13" t="s">
        <v>44</v>
      </c>
      <c r="C72" s="13"/>
      <c r="D72" s="14">
        <f>D73</f>
        <v>2400000</v>
      </c>
      <c r="E72" s="14">
        <f>E73</f>
        <v>2400000</v>
      </c>
    </row>
    <row r="73" spans="1:5" s="19" customFormat="1" ht="57.75" customHeight="1">
      <c r="A73" s="2" t="s">
        <v>46</v>
      </c>
      <c r="B73" s="17" t="s">
        <v>45</v>
      </c>
      <c r="C73" s="17"/>
      <c r="D73" s="18">
        <f>D74</f>
        <v>2400000</v>
      </c>
      <c r="E73" s="18">
        <f>E74</f>
        <v>2400000</v>
      </c>
    </row>
    <row r="74" spans="1:5" ht="115.5" customHeight="1">
      <c r="A74" s="20" t="s">
        <v>159</v>
      </c>
      <c r="B74" s="4" t="s">
        <v>78</v>
      </c>
      <c r="C74" s="4">
        <v>800</v>
      </c>
      <c r="D74" s="1">
        <f>2400000</f>
        <v>2400000</v>
      </c>
      <c r="E74" s="1">
        <f>2400000</f>
        <v>2400000</v>
      </c>
    </row>
    <row r="75" spans="1:5" s="23" customFormat="1" ht="56.25">
      <c r="A75" s="12" t="s">
        <v>59</v>
      </c>
      <c r="B75" s="13" t="s">
        <v>60</v>
      </c>
      <c r="C75" s="4"/>
      <c r="D75" s="14">
        <f>D76+D80+D82</f>
        <v>484000</v>
      </c>
      <c r="E75" s="14">
        <f>E76+E80+E82</f>
        <v>484000</v>
      </c>
    </row>
    <row r="76" spans="1:5" s="23" customFormat="1" ht="37.5">
      <c r="A76" s="2" t="s">
        <v>61</v>
      </c>
      <c r="B76" s="17" t="s">
        <v>57</v>
      </c>
      <c r="C76" s="17"/>
      <c r="D76" s="18">
        <f>SUM(D77:D79)</f>
        <v>124000</v>
      </c>
      <c r="E76" s="18">
        <f>SUM(E77:E79)</f>
        <v>124000</v>
      </c>
    </row>
    <row r="77" spans="1:5" s="15" customFormat="1" ht="57.75" customHeight="1">
      <c r="A77" s="3" t="s">
        <v>124</v>
      </c>
      <c r="B77" s="4" t="s">
        <v>125</v>
      </c>
      <c r="C77" s="4">
        <v>200</v>
      </c>
      <c r="D77" s="1">
        <f>25000</f>
        <v>25000</v>
      </c>
      <c r="E77" s="1">
        <f>25000</f>
        <v>25000</v>
      </c>
    </row>
    <row r="78" spans="1:5" ht="96" customHeight="1">
      <c r="A78" s="3" t="s">
        <v>133</v>
      </c>
      <c r="B78" s="4" t="s">
        <v>92</v>
      </c>
      <c r="C78" s="4">
        <v>200</v>
      </c>
      <c r="D78" s="1">
        <f>90000</f>
        <v>90000</v>
      </c>
      <c r="E78" s="1">
        <f>90000</f>
        <v>90000</v>
      </c>
    </row>
    <row r="79" spans="1:5" ht="98.25" customHeight="1">
      <c r="A79" s="3" t="s">
        <v>62</v>
      </c>
      <c r="B79" s="4" t="s">
        <v>93</v>
      </c>
      <c r="C79" s="4">
        <v>200</v>
      </c>
      <c r="D79" s="1">
        <f>9000</f>
        <v>9000</v>
      </c>
      <c r="E79" s="1">
        <f>9000</f>
        <v>9000</v>
      </c>
    </row>
    <row r="80" spans="1:5" s="19" customFormat="1" ht="38.25" customHeight="1">
      <c r="A80" s="2" t="s">
        <v>27</v>
      </c>
      <c r="B80" s="17" t="s">
        <v>67</v>
      </c>
      <c r="C80" s="4"/>
      <c r="D80" s="18">
        <f>D81</f>
        <v>60000</v>
      </c>
      <c r="E80" s="18">
        <f>E81</f>
        <v>60000</v>
      </c>
    </row>
    <row r="81" spans="1:5" ht="94.5" customHeight="1">
      <c r="A81" s="3" t="s">
        <v>58</v>
      </c>
      <c r="B81" s="4" t="s">
        <v>94</v>
      </c>
      <c r="C81" s="4">
        <v>200</v>
      </c>
      <c r="D81" s="1">
        <f>60000</f>
        <v>60000</v>
      </c>
      <c r="E81" s="1">
        <f>60000</f>
        <v>60000</v>
      </c>
    </row>
    <row r="82" spans="1:5" s="19" customFormat="1" ht="79.5" customHeight="1">
      <c r="A82" s="2" t="s">
        <v>195</v>
      </c>
      <c r="B82" s="17" t="s">
        <v>126</v>
      </c>
      <c r="C82" s="17"/>
      <c r="D82" s="18">
        <f>D83</f>
        <v>300000</v>
      </c>
      <c r="E82" s="18">
        <f>E83</f>
        <v>300000</v>
      </c>
    </row>
    <row r="83" spans="1:5" ht="115.5" customHeight="1">
      <c r="A83" s="3" t="s">
        <v>127</v>
      </c>
      <c r="B83" s="4" t="s">
        <v>128</v>
      </c>
      <c r="C83" s="4">
        <v>200</v>
      </c>
      <c r="D83" s="1">
        <f>300000</f>
        <v>300000</v>
      </c>
      <c r="E83" s="1">
        <f>300000</f>
        <v>300000</v>
      </c>
    </row>
    <row r="84" spans="1:5" s="23" customFormat="1" ht="115.5" customHeight="1">
      <c r="A84" s="12" t="s">
        <v>112</v>
      </c>
      <c r="B84" s="13" t="s">
        <v>113</v>
      </c>
      <c r="C84" s="13"/>
      <c r="D84" s="14">
        <f>D85</f>
        <v>3450684.3</v>
      </c>
      <c r="E84" s="14">
        <f>E85</f>
        <v>3450684.3</v>
      </c>
    </row>
    <row r="85" spans="1:5" s="19" customFormat="1" ht="77.25" customHeight="1">
      <c r="A85" s="2" t="s">
        <v>114</v>
      </c>
      <c r="B85" s="17" t="s">
        <v>115</v>
      </c>
      <c r="C85" s="17"/>
      <c r="D85" s="18">
        <f>SUM(D86:D87)</f>
        <v>3450684.3</v>
      </c>
      <c r="E85" s="18">
        <f>SUM(E86:E87)</f>
        <v>3450684.3</v>
      </c>
    </row>
    <row r="86" spans="1:5" ht="135.75" customHeight="1">
      <c r="A86" s="20" t="s">
        <v>116</v>
      </c>
      <c r="B86" s="4" t="s">
        <v>117</v>
      </c>
      <c r="C86" s="4">
        <v>100</v>
      </c>
      <c r="D86" s="1">
        <f>3315406.3</f>
        <v>3315406.3</v>
      </c>
      <c r="E86" s="1">
        <f>3315406.3</f>
        <v>3315406.3</v>
      </c>
    </row>
    <row r="87" spans="1:5" ht="96.75" customHeight="1">
      <c r="A87" s="3" t="s">
        <v>118</v>
      </c>
      <c r="B87" s="4" t="s">
        <v>117</v>
      </c>
      <c r="C87" s="4">
        <v>200</v>
      </c>
      <c r="D87" s="1">
        <f>135278</f>
        <v>135278</v>
      </c>
      <c r="E87" s="1">
        <f>135278</f>
        <v>135278</v>
      </c>
    </row>
    <row r="88" spans="1:5" ht="37.5">
      <c r="A88" s="12" t="s">
        <v>109</v>
      </c>
      <c r="B88" s="13" t="s">
        <v>11</v>
      </c>
      <c r="C88" s="4"/>
      <c r="D88" s="14">
        <f>D89+D93</f>
        <v>675000</v>
      </c>
      <c r="E88" s="14">
        <f>E89+E93</f>
        <v>675000</v>
      </c>
    </row>
    <row r="89" spans="1:5" ht="96.75" customHeight="1">
      <c r="A89" s="12" t="s">
        <v>111</v>
      </c>
      <c r="B89" s="13" t="s">
        <v>12</v>
      </c>
      <c r="C89" s="4"/>
      <c r="D89" s="14">
        <f>D90</f>
        <v>151500</v>
      </c>
      <c r="E89" s="14">
        <f>E90</f>
        <v>151500</v>
      </c>
    </row>
    <row r="90" spans="1:5" s="23" customFormat="1" ht="56.25">
      <c r="A90" s="2" t="s">
        <v>68</v>
      </c>
      <c r="B90" s="17" t="s">
        <v>13</v>
      </c>
      <c r="C90" s="17"/>
      <c r="D90" s="18">
        <f>SUM(D91:D92)</f>
        <v>151500</v>
      </c>
      <c r="E90" s="18">
        <f>SUM(E91:E92)</f>
        <v>151500</v>
      </c>
    </row>
    <row r="91" spans="1:5" s="15" customFormat="1" ht="118.5" customHeight="1">
      <c r="A91" s="3" t="s">
        <v>188</v>
      </c>
      <c r="B91" s="4" t="s">
        <v>187</v>
      </c>
      <c r="C91" s="4">
        <v>200</v>
      </c>
      <c r="D91" s="1">
        <f>150000</f>
        <v>150000</v>
      </c>
      <c r="E91" s="1">
        <f>150000</f>
        <v>150000</v>
      </c>
    </row>
    <row r="92" spans="1:5" ht="98.25" customHeight="1">
      <c r="A92" s="3" t="s">
        <v>63</v>
      </c>
      <c r="B92" s="4" t="s">
        <v>95</v>
      </c>
      <c r="C92" s="4">
        <v>200</v>
      </c>
      <c r="D92" s="1">
        <f>1500</f>
        <v>1500</v>
      </c>
      <c r="E92" s="1">
        <f>1500</f>
        <v>1500</v>
      </c>
    </row>
    <row r="93" spans="1:5" ht="76.5" customHeight="1">
      <c r="A93" s="12" t="s">
        <v>64</v>
      </c>
      <c r="B93" s="13" t="s">
        <v>14</v>
      </c>
      <c r="C93" s="4"/>
      <c r="D93" s="14">
        <f>D94</f>
        <v>523500</v>
      </c>
      <c r="E93" s="14">
        <f>E94</f>
        <v>523500</v>
      </c>
    </row>
    <row r="94" spans="1:5" s="23" customFormat="1" ht="56.25">
      <c r="A94" s="2" t="s">
        <v>69</v>
      </c>
      <c r="B94" s="17" t="s">
        <v>15</v>
      </c>
      <c r="C94" s="17"/>
      <c r="D94" s="18">
        <f>SUM(D95:D97)</f>
        <v>523500</v>
      </c>
      <c r="E94" s="18">
        <f>SUM(E95:E97)</f>
        <v>523500</v>
      </c>
    </row>
    <row r="95" spans="1:5" ht="96" customHeight="1">
      <c r="A95" s="3" t="s">
        <v>65</v>
      </c>
      <c r="B95" s="4" t="s">
        <v>96</v>
      </c>
      <c r="C95" s="4">
        <v>200</v>
      </c>
      <c r="D95" s="1">
        <f>211500</f>
        <v>211500</v>
      </c>
      <c r="E95" s="1">
        <f>211500</f>
        <v>211500</v>
      </c>
    </row>
    <row r="96" spans="1:5" ht="134.25" customHeight="1">
      <c r="A96" s="3" t="s">
        <v>70</v>
      </c>
      <c r="B96" s="4" t="s">
        <v>97</v>
      </c>
      <c r="C96" s="4">
        <v>200</v>
      </c>
      <c r="D96" s="1">
        <f>12000</f>
        <v>12000</v>
      </c>
      <c r="E96" s="1">
        <f>12000</f>
        <v>12000</v>
      </c>
    </row>
    <row r="97" spans="1:5" ht="56.25">
      <c r="A97" s="3" t="s">
        <v>66</v>
      </c>
      <c r="B97" s="4" t="s">
        <v>98</v>
      </c>
      <c r="C97" s="4">
        <v>800</v>
      </c>
      <c r="D97" s="1">
        <f>400000-100000</f>
        <v>300000</v>
      </c>
      <c r="E97" s="1">
        <f>400000-100000</f>
        <v>300000</v>
      </c>
    </row>
    <row r="98" spans="1:5" ht="75">
      <c r="A98" s="12" t="s">
        <v>110</v>
      </c>
      <c r="B98" s="13" t="s">
        <v>47</v>
      </c>
      <c r="C98" s="4"/>
      <c r="D98" s="14">
        <f>D99+D102</f>
        <v>1528068.19</v>
      </c>
      <c r="E98" s="14">
        <f>E99+E102</f>
        <v>1528068.19</v>
      </c>
    </row>
    <row r="99" spans="1:5" ht="37.5">
      <c r="A99" s="12" t="s">
        <v>48</v>
      </c>
      <c r="B99" s="13" t="s">
        <v>49</v>
      </c>
      <c r="C99" s="4"/>
      <c r="D99" s="14">
        <f>D100</f>
        <v>1061628.19</v>
      </c>
      <c r="E99" s="14">
        <f>E100</f>
        <v>1061628.19</v>
      </c>
    </row>
    <row r="100" spans="1:5" s="19" customFormat="1" ht="37.5">
      <c r="A100" s="2" t="s">
        <v>50</v>
      </c>
      <c r="B100" s="17" t="s">
        <v>53</v>
      </c>
      <c r="C100" s="17"/>
      <c r="D100" s="18">
        <f>SUM(D101:D101)</f>
        <v>1061628.19</v>
      </c>
      <c r="E100" s="18">
        <f>SUM(E101:E101)</f>
        <v>1061628.19</v>
      </c>
    </row>
    <row r="101" spans="1:5" ht="59.25" customHeight="1">
      <c r="A101" s="3" t="s">
        <v>54</v>
      </c>
      <c r="B101" s="4" t="s">
        <v>121</v>
      </c>
      <c r="C101" s="4">
        <v>300</v>
      </c>
      <c r="D101" s="1">
        <f>1061628.19</f>
        <v>1061628.19</v>
      </c>
      <c r="E101" s="1">
        <f>1061628.19</f>
        <v>1061628.19</v>
      </c>
    </row>
    <row r="102" spans="1:5" ht="56.25">
      <c r="A102" s="12" t="s">
        <v>55</v>
      </c>
      <c r="B102" s="13" t="s">
        <v>52</v>
      </c>
      <c r="C102" s="4"/>
      <c r="D102" s="14">
        <f>D103</f>
        <v>466440</v>
      </c>
      <c r="E102" s="14">
        <f>E103</f>
        <v>466440</v>
      </c>
    </row>
    <row r="103" spans="1:5" s="19" customFormat="1" ht="56.25">
      <c r="A103" s="2" t="s">
        <v>51</v>
      </c>
      <c r="B103" s="17" t="s">
        <v>56</v>
      </c>
      <c r="C103" s="17"/>
      <c r="D103" s="18">
        <f>SUM(D104:D104)</f>
        <v>466440</v>
      </c>
      <c r="E103" s="18">
        <f>SUM(E104:E104)</f>
        <v>466440</v>
      </c>
    </row>
    <row r="104" spans="1:5" ht="137.25" customHeight="1">
      <c r="A104" s="3" t="s">
        <v>119</v>
      </c>
      <c r="B104" s="4" t="s">
        <v>120</v>
      </c>
      <c r="C104" s="4">
        <v>300</v>
      </c>
      <c r="D104" s="1">
        <f>466440</f>
        <v>466440</v>
      </c>
      <c r="E104" s="1">
        <f>466440</f>
        <v>466440</v>
      </c>
    </row>
    <row r="105" spans="1:5" ht="78" customHeight="1">
      <c r="A105" s="36" t="s">
        <v>210</v>
      </c>
      <c r="B105" s="13" t="s">
        <v>211</v>
      </c>
      <c r="C105" s="4"/>
      <c r="D105" s="14">
        <f aca="true" t="shared" si="0" ref="D105:E107">D106</f>
        <v>10005263.16</v>
      </c>
      <c r="E105" s="14">
        <f t="shared" si="0"/>
        <v>0</v>
      </c>
    </row>
    <row r="106" spans="1:5" ht="48.75" customHeight="1">
      <c r="A106" s="36" t="s">
        <v>212</v>
      </c>
      <c r="B106" s="13" t="s">
        <v>213</v>
      </c>
      <c r="C106" s="4"/>
      <c r="D106" s="14">
        <f t="shared" si="0"/>
        <v>10005263.16</v>
      </c>
      <c r="E106" s="14">
        <f t="shared" si="0"/>
        <v>0</v>
      </c>
    </row>
    <row r="107" spans="1:5" ht="42.75" customHeight="1">
      <c r="A107" s="37" t="s">
        <v>214</v>
      </c>
      <c r="B107" s="17" t="s">
        <v>215</v>
      </c>
      <c r="C107" s="4"/>
      <c r="D107" s="1">
        <f t="shared" si="0"/>
        <v>10005263.16</v>
      </c>
      <c r="E107" s="1">
        <f t="shared" si="0"/>
        <v>0</v>
      </c>
    </row>
    <row r="108" spans="1:5" ht="78" customHeight="1">
      <c r="A108" s="3" t="s">
        <v>216</v>
      </c>
      <c r="B108" s="4" t="s">
        <v>217</v>
      </c>
      <c r="C108" s="4">
        <v>200</v>
      </c>
      <c r="D108" s="1">
        <f>10005263.16</f>
        <v>10005263.16</v>
      </c>
      <c r="E108" s="1">
        <v>0</v>
      </c>
    </row>
    <row r="109" spans="1:5" s="28" customFormat="1" ht="39.75" customHeight="1">
      <c r="A109" s="27" t="s">
        <v>147</v>
      </c>
      <c r="B109" s="13" t="s">
        <v>148</v>
      </c>
      <c r="C109" s="13"/>
      <c r="D109" s="14">
        <f>D110</f>
        <v>2418434.45</v>
      </c>
      <c r="E109" s="14">
        <f>E110</f>
        <v>2418434.45</v>
      </c>
    </row>
    <row r="110" spans="1:5" s="15" customFormat="1" ht="56.25">
      <c r="A110" s="12" t="s">
        <v>29</v>
      </c>
      <c r="B110" s="13" t="s">
        <v>16</v>
      </c>
      <c r="C110" s="4"/>
      <c r="D110" s="14">
        <f>SUM(D111:D114)</f>
        <v>2418434.45</v>
      </c>
      <c r="E110" s="14">
        <f>SUM(E111:E114)</f>
        <v>2418434.45</v>
      </c>
    </row>
    <row r="111" spans="1:5" ht="135" customHeight="1">
      <c r="A111" s="3" t="s">
        <v>134</v>
      </c>
      <c r="B111" s="4" t="s">
        <v>17</v>
      </c>
      <c r="C111" s="4">
        <v>100</v>
      </c>
      <c r="D111" s="1">
        <f>731884.6</f>
        <v>731884.6</v>
      </c>
      <c r="E111" s="1">
        <f>731884.6</f>
        <v>731884.6</v>
      </c>
    </row>
    <row r="112" spans="1:5" ht="135" customHeight="1">
      <c r="A112" s="3" t="s">
        <v>102</v>
      </c>
      <c r="B112" s="4" t="s">
        <v>76</v>
      </c>
      <c r="C112" s="4">
        <v>100</v>
      </c>
      <c r="D112" s="1">
        <f>1172083.85</f>
        <v>1172083.85</v>
      </c>
      <c r="E112" s="1">
        <f>1172083.85</f>
        <v>1172083.85</v>
      </c>
    </row>
    <row r="113" spans="1:5" ht="98.25" customHeight="1">
      <c r="A113" s="3" t="s">
        <v>103</v>
      </c>
      <c r="B113" s="4" t="s">
        <v>76</v>
      </c>
      <c r="C113" s="4">
        <v>200</v>
      </c>
      <c r="D113" s="1">
        <f>484466</f>
        <v>484466</v>
      </c>
      <c r="E113" s="1">
        <f>484466</f>
        <v>484466</v>
      </c>
    </row>
    <row r="114" spans="1:5" ht="58.5" customHeight="1">
      <c r="A114" s="3" t="s">
        <v>183</v>
      </c>
      <c r="B114" s="4" t="s">
        <v>184</v>
      </c>
      <c r="C114" s="4">
        <v>800</v>
      </c>
      <c r="D114" s="1">
        <f>30000</f>
        <v>30000</v>
      </c>
      <c r="E114" s="1">
        <f>30000</f>
        <v>30000</v>
      </c>
    </row>
    <row r="115" spans="1:5" s="28" customFormat="1" ht="56.25">
      <c r="A115" s="12" t="s">
        <v>145</v>
      </c>
      <c r="B115" s="13" t="s">
        <v>146</v>
      </c>
      <c r="C115" s="13"/>
      <c r="D115" s="14">
        <f>D116</f>
        <v>423324.08999999997</v>
      </c>
      <c r="E115" s="14">
        <f>E116</f>
        <v>460293.03</v>
      </c>
    </row>
    <row r="116" spans="1:5" s="19" customFormat="1" ht="75">
      <c r="A116" s="12" t="s">
        <v>30</v>
      </c>
      <c r="B116" s="13" t="s">
        <v>18</v>
      </c>
      <c r="C116" s="17"/>
      <c r="D116" s="14">
        <f>SUM(D117:D122)</f>
        <v>423324.08999999997</v>
      </c>
      <c r="E116" s="14">
        <f>SUM(E117:E122)</f>
        <v>460293.03</v>
      </c>
    </row>
    <row r="117" spans="1:5" s="19" customFormat="1" ht="39.75" customHeight="1">
      <c r="A117" s="3" t="s">
        <v>164</v>
      </c>
      <c r="B117" s="4" t="s">
        <v>165</v>
      </c>
      <c r="C117" s="4">
        <v>800</v>
      </c>
      <c r="D117" s="1">
        <f>70000</f>
        <v>70000</v>
      </c>
      <c r="E117" s="1">
        <f>70000</f>
        <v>70000</v>
      </c>
    </row>
    <row r="118" spans="1:5" s="19" customFormat="1" ht="60.75" customHeight="1">
      <c r="A118" s="3" t="s">
        <v>191</v>
      </c>
      <c r="B118" s="4" t="s">
        <v>192</v>
      </c>
      <c r="C118" s="4">
        <v>700</v>
      </c>
      <c r="D118" s="1">
        <f>30582.25</f>
        <v>30582.25</v>
      </c>
      <c r="E118" s="1">
        <f>10706.75</f>
        <v>10706.75</v>
      </c>
    </row>
    <row r="119" spans="1:5" s="19" customFormat="1" ht="99" customHeight="1">
      <c r="A119" s="3" t="s">
        <v>175</v>
      </c>
      <c r="B119" s="4" t="s">
        <v>176</v>
      </c>
      <c r="C119" s="4">
        <v>200</v>
      </c>
      <c r="D119" s="35">
        <f>36000-36000</f>
        <v>0</v>
      </c>
      <c r="E119" s="1">
        <f>36000</f>
        <v>36000</v>
      </c>
    </row>
    <row r="120" spans="1:5" s="19" customFormat="1" ht="96" customHeight="1">
      <c r="A120" s="3" t="s">
        <v>190</v>
      </c>
      <c r="B120" s="4" t="s">
        <v>166</v>
      </c>
      <c r="C120" s="4">
        <v>200</v>
      </c>
      <c r="D120" s="1">
        <f>100000</f>
        <v>100000</v>
      </c>
      <c r="E120" s="1">
        <f>100000</f>
        <v>100000</v>
      </c>
    </row>
    <row r="121" spans="1:5" s="19" customFormat="1" ht="119.25" customHeight="1">
      <c r="A121" s="3" t="s">
        <v>193</v>
      </c>
      <c r="B121" s="4" t="s">
        <v>194</v>
      </c>
      <c r="C121" s="4">
        <v>200</v>
      </c>
      <c r="D121" s="1">
        <v>14741.84</v>
      </c>
      <c r="E121" s="1">
        <v>35586.28</v>
      </c>
    </row>
    <row r="122" spans="1:5" ht="77.25" customHeight="1">
      <c r="A122" s="3" t="s">
        <v>104</v>
      </c>
      <c r="B122" s="4" t="s">
        <v>77</v>
      </c>
      <c r="C122" s="4">
        <v>300</v>
      </c>
      <c r="D122" s="1">
        <f>208000</f>
        <v>208000</v>
      </c>
      <c r="E122" s="1">
        <f>208000</f>
        <v>208000</v>
      </c>
    </row>
    <row r="123" spans="1:5" s="8" customFormat="1" ht="18.75">
      <c r="A123" s="47" t="s">
        <v>139</v>
      </c>
      <c r="B123" s="47"/>
      <c r="C123" s="47"/>
      <c r="D123" s="14">
        <f>D23+D37+D88+D98+D105+D109+D115</f>
        <v>78308635.66</v>
      </c>
      <c r="E123" s="14">
        <f>E23+E37+E88+E98+E105+E109+E115</f>
        <v>64246386.36</v>
      </c>
    </row>
    <row r="124" spans="4:8" ht="18.75">
      <c r="D124" s="29"/>
      <c r="E124" s="30" t="s">
        <v>207</v>
      </c>
      <c r="G124" s="31"/>
      <c r="H124" s="31"/>
    </row>
    <row r="125" spans="2:8" s="15" customFormat="1" ht="18.75">
      <c r="B125" s="32"/>
      <c r="C125" s="21"/>
      <c r="D125" s="31"/>
      <c r="E125" s="31"/>
      <c r="G125" s="31"/>
      <c r="H125" s="31"/>
    </row>
    <row r="128" spans="1:5" s="15" customFormat="1" ht="18.75">
      <c r="A128" s="33"/>
      <c r="B128" s="32"/>
      <c r="C128" s="21"/>
      <c r="D128" s="31"/>
      <c r="E128" s="31"/>
    </row>
    <row r="129" spans="1:5" s="15" customFormat="1" ht="18.75">
      <c r="A129" s="34"/>
      <c r="B129" s="32"/>
      <c r="C129" s="21"/>
      <c r="D129" s="31"/>
      <c r="E129" s="31"/>
    </row>
    <row r="130" spans="4:5" ht="18.75">
      <c r="D130" s="31"/>
      <c r="E130" s="31"/>
    </row>
  </sheetData>
  <sheetProtection/>
  <mergeCells count="21">
    <mergeCell ref="D20:E20"/>
    <mergeCell ref="A20:A21"/>
    <mergeCell ref="B20:B21"/>
    <mergeCell ref="C20:C21"/>
    <mergeCell ref="A123:C123"/>
    <mergeCell ref="A18:E18"/>
    <mergeCell ref="A16:E16"/>
    <mergeCell ref="A10:E10"/>
    <mergeCell ref="A11:E11"/>
    <mergeCell ref="A12:E12"/>
    <mergeCell ref="A13:E13"/>
    <mergeCell ref="A14:E14"/>
    <mergeCell ref="A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2020-11-20T06:59:32Z</dcterms:modified>
  <cp:category/>
  <cp:version/>
  <cp:contentType/>
  <cp:contentStatus/>
</cp:coreProperties>
</file>