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. №5 Распр.по разд,подр" sheetId="1" r:id="rId1"/>
  </sheets>
  <definedNames>
    <definedName name="_GoBack" localSheetId="0">'Прил. №5 Распр.по разд,подр'!$A$20</definedName>
  </definedNames>
  <calcPr calcId="124519"/>
</workbook>
</file>

<file path=xl/calcChain.xml><?xml version="1.0" encoding="utf-8"?>
<calcChain xmlns="http://schemas.openxmlformats.org/spreadsheetml/2006/main">
  <c r="C40" i="1"/>
  <c r="C39" s="1"/>
  <c r="C38"/>
  <c r="C42"/>
  <c r="C37"/>
  <c r="C36"/>
  <c r="C33"/>
  <c r="C26"/>
  <c r="C34"/>
  <c r="E47"/>
  <c r="D47"/>
  <c r="D46" s="1"/>
  <c r="E45"/>
  <c r="D45"/>
  <c r="E44"/>
  <c r="D44"/>
  <c r="E42"/>
  <c r="D42"/>
  <c r="E40"/>
  <c r="D40"/>
  <c r="D39" s="1"/>
  <c r="E38"/>
  <c r="D38"/>
  <c r="E37"/>
  <c r="D37"/>
  <c r="E36"/>
  <c r="D36"/>
  <c r="E34"/>
  <c r="D34"/>
  <c r="E33"/>
  <c r="D33"/>
  <c r="E32"/>
  <c r="D32"/>
  <c r="D31" s="1"/>
  <c r="E30"/>
  <c r="D30"/>
  <c r="E29"/>
  <c r="D29"/>
  <c r="E28"/>
  <c r="E27" s="1"/>
  <c r="D28"/>
  <c r="E26"/>
  <c r="D26"/>
  <c r="E24"/>
  <c r="D24"/>
  <c r="D22" s="1"/>
  <c r="E23"/>
  <c r="E22" s="1"/>
  <c r="D23"/>
  <c r="E25"/>
  <c r="D25"/>
  <c r="C44"/>
  <c r="C47"/>
  <c r="C45"/>
  <c r="C43" s="1"/>
  <c r="C35"/>
  <c r="C32"/>
  <c r="C29"/>
  <c r="C28"/>
  <c r="C27" s="1"/>
  <c r="C24"/>
  <c r="C23"/>
  <c r="C25"/>
  <c r="E46"/>
  <c r="C46"/>
  <c r="E43"/>
  <c r="D41"/>
  <c r="E41"/>
  <c r="C41"/>
  <c r="E39"/>
  <c r="D35"/>
  <c r="E35"/>
  <c r="E31"/>
  <c r="C31"/>
  <c r="C22"/>
  <c r="D27" l="1"/>
  <c r="D43"/>
  <c r="D48" s="1"/>
  <c r="E48"/>
  <c r="C48"/>
</calcChain>
</file>

<file path=xl/sharedStrings.xml><?xml version="1.0" encoding="utf-8"?>
<sst xmlns="http://schemas.openxmlformats.org/spreadsheetml/2006/main" count="71" uniqueCount="71">
  <si>
    <t>Раздел, подраздел</t>
  </si>
  <si>
    <t>Наименование</t>
  </si>
  <si>
    <t>Сумма, руб.</t>
  </si>
  <si>
    <t>2017 год</t>
  </si>
  <si>
    <t>2018 год</t>
  </si>
  <si>
    <t>2019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</si>
  <si>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</si>
  <si>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</si>
  <si>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</si>
  <si>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</si>
  <si>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</si>
  <si>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</si>
  <si>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</si>
  <si>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</si>
  <si>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Транспорт</t>
  </si>
  <si>
    <t>Дорожное хозяйство (дорожные фонды)</t>
  </si>
  <si>
    <t>ЖИЛИЩНО-КОММУНАЛЬНОЕ ХОЗЯЙСТВО</t>
  </si>
  <si>
    <t>Коммунальное хозяйство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</si>
  <si>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</si>
  <si>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</si>
  <si>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</si>
  <si>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</si>
  <si>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</si>
  <si>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</si>
  <si>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</si>
  <si>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</si>
  <si>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</si>
  <si>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0100</t>
  </si>
  <si>
    <t>0102</t>
  </si>
  <si>
    <t>0103</t>
  </si>
  <si>
    <t>0111</t>
  </si>
  <si>
    <t>0113</t>
  </si>
  <si>
    <t xml:space="preserve">Распределение бюджетных ассигнований бюджета Южского городского поселения по разделам и подразделам классификации расходов бюджетов на 2017 год и на плановый период 2018 и 2019 годов   </t>
  </si>
  <si>
    <t>к Решению Совета</t>
  </si>
  <si>
    <t xml:space="preserve"> Южского городского</t>
  </si>
  <si>
    <t>поселения Южского</t>
  </si>
  <si>
    <t>муниципального района</t>
  </si>
  <si>
    <t>"О бюджете Южского							_x000D_
городского поселения							_x000D_
на 2017 год и на плановый							_x000D_
период 2018 и 2019 годов"</t>
  </si>
  <si>
    <t>0300</t>
  </si>
  <si>
    <t>0309</t>
  </si>
  <si>
    <t>0310</t>
  </si>
  <si>
    <t>0400</t>
  </si>
  <si>
    <t>0408</t>
  </si>
  <si>
    <t>0409</t>
  </si>
  <si>
    <t>0412</t>
  </si>
  <si>
    <t>0500</t>
  </si>
  <si>
    <t>0502</t>
  </si>
  <si>
    <t>0501</t>
  </si>
  <si>
    <t>0503</t>
  </si>
  <si>
    <t>Жилищное хозяйство</t>
  </si>
  <si>
    <t>Благоустройство</t>
  </si>
  <si>
    <t>0700</t>
  </si>
  <si>
    <t>0707</t>
  </si>
  <si>
    <t>0800</t>
  </si>
  <si>
    <t>0801</t>
  </si>
  <si>
    <t>0314</t>
  </si>
  <si>
    <t>Другие вопросы в области национальной безопасности и правоохранительной деятельности</t>
  </si>
  <si>
    <r>
      <t>от</t>
    </r>
    <r>
      <rPr>
        <u/>
        <sz val="14"/>
        <color theme="1"/>
        <rFont val="Times New Roman"/>
        <family val="1"/>
        <charset val="204"/>
      </rPr>
      <t xml:space="preserve"> 17.11.2016 г. </t>
    </r>
    <r>
      <rPr>
        <sz val="14"/>
        <color theme="1"/>
        <rFont val="Times New Roman"/>
        <family val="1"/>
        <charset val="204"/>
      </rPr>
      <t>№</t>
    </r>
    <r>
      <rPr>
        <u/>
        <sz val="14"/>
        <color theme="1"/>
        <rFont val="Times New Roman"/>
        <family val="1"/>
        <charset val="204"/>
      </rPr>
      <t xml:space="preserve"> 78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</si>
  <si>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НАЦИОНАЛЬНАЯ ЭКОНОМИКА </t>
  </si>
  <si>
    <t xml:space="preserve">Другие вопросы в области национальной экономики </t>
  </si>
  <si>
    <t xml:space="preserve">ВСЕГО: </t>
  </si>
  <si>
    <t>к Решению Совета Южского</t>
  </si>
  <si>
    <t>городского поселения</t>
  </si>
  <si>
    <t xml:space="preserve">Южского муниципального района </t>
  </si>
  <si>
    <t>"О внесении изменений и дополнений 			_x000D_
в решение Совета Южского городского			_x000D_
поселения от 17.11.2016 № 78			_x000D_
"О бюджете Южского городского</t>
  </si>
  <si>
    <t xml:space="preserve"> поселения на 2017 год и на</t>
  </si>
  <si>
    <t>плановый период 2018 и 2019 годов""</t>
  </si>
  <si>
    <t>Приложение № 5</t>
  </si>
  <si>
    <t>«Приложение № 10</t>
  </si>
  <si>
    <t>»</t>
  </si>
  <si>
    <r>
      <t>от</t>
    </r>
    <r>
      <rPr>
        <u/>
        <sz val="14"/>
        <color theme="1"/>
        <rFont val="Times New Roman"/>
        <family val="1"/>
        <charset val="204"/>
      </rPr>
      <t xml:space="preserve"> 16.02.2017 </t>
    </r>
    <r>
      <rPr>
        <sz val="14"/>
        <color theme="1"/>
        <rFont val="Times New Roman"/>
        <family val="1"/>
        <charset val="204"/>
      </rPr>
      <t>№</t>
    </r>
    <r>
      <rPr>
        <u/>
        <sz val="14"/>
        <color theme="1"/>
        <rFont val="Times New Roman"/>
        <family val="1"/>
        <charset val="204"/>
      </rPr>
      <t xml:space="preserve">  9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</si>
</sst>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A9" sqref="A9"/>
    </sheetView>
  </sheetViews>
  <sheetFormatPr defaultRowHeight="15"/>
  <cols>
    <col min="1" max="1" width="16.5703125" style="3" customWidth="1"/>
    <col min="2" max="2" width="55.42578125" style="3" customWidth="1"/>
    <col min="3" max="3" width="19.140625" style="3" customWidth="1"/>
    <col min="4" max="4" width="18.42578125" style="3" customWidth="1"/>
    <col min="5" max="5" width="19.42578125" style="3" customWidth="1"/>
    <col min="6" max="16384" width="9.140625" style="3"/>
  </cols>
  <sheetData>
    <row r="1" spans="1:7" ht="18.75">
      <c r="A1" s="1" t="s">
        <v>67</v>
      </c>
      <c r="B1" s="1"/>
      <c r="C1" s="1"/>
      <c r="D1" s="1"/>
      <c r="E1" s="1"/>
      <c r="F1" s="2"/>
      <c r="G1" s="2"/>
    </row>
    <row r="2" spans="1:7" ht="18.75">
      <c r="A2" s="1" t="s">
        <v>61</v>
      </c>
      <c r="B2" s="1"/>
      <c r="C2" s="1"/>
      <c r="D2" s="1"/>
      <c r="E2" s="1"/>
      <c r="F2" s="2"/>
      <c r="G2" s="2"/>
    </row>
    <row r="3" spans="1:7" ht="18.75">
      <c r="A3" s="1" t="s">
        <v>62</v>
      </c>
      <c r="B3" s="1"/>
      <c r="C3" s="1"/>
      <c r="D3" s="1"/>
      <c r="E3" s="1"/>
      <c r="F3" s="2"/>
      <c r="G3" s="2"/>
    </row>
    <row r="4" spans="1:7" ht="18.75">
      <c r="A4" s="1" t="s">
        <v>63</v>
      </c>
      <c r="B4" s="1"/>
      <c r="C4" s="1"/>
      <c r="D4" s="1"/>
      <c r="E4" s="1"/>
      <c r="F4" s="2"/>
      <c r="G4" s="2"/>
    </row>
    <row r="5" spans="1:7" ht="76.5" customHeight="1">
      <c r="A5" s="4" t="s">
        <v>64</v>
      </c>
      <c r="B5" s="4"/>
      <c r="C5" s="4"/>
      <c r="D5" s="4"/>
      <c r="E5" s="4"/>
      <c r="F5" s="2"/>
      <c r="G5" s="2"/>
    </row>
    <row r="6" spans="1:7" ht="18.75">
      <c r="A6" s="1" t="s">
        <v>65</v>
      </c>
      <c r="B6" s="1"/>
      <c r="C6" s="1"/>
      <c r="D6" s="1"/>
      <c r="E6" s="1"/>
      <c r="F6" s="2"/>
      <c r="G6" s="2"/>
    </row>
    <row r="7" spans="1:7" ht="18.75">
      <c r="A7" s="1" t="s">
        <v>66</v>
      </c>
      <c r="B7" s="1"/>
      <c r="C7" s="1"/>
      <c r="D7" s="1"/>
      <c r="E7" s="1"/>
      <c r="F7" s="2"/>
      <c r="G7" s="2"/>
    </row>
    <row r="8" spans="1:7" ht="18.75">
      <c r="A8" s="1" t="s">
        <v>70</v>
      </c>
      <c r="B8" s="1"/>
      <c r="C8" s="1"/>
      <c r="D8" s="1"/>
      <c r="E8" s="1"/>
      <c r="F8" s="2"/>
      <c r="G8" s="2"/>
    </row>
    <row r="10" spans="1:7" ht="18.75">
      <c r="A10" s="1" t="s">
        <v>68</v>
      </c>
      <c r="B10" s="1"/>
      <c r="C10" s="1"/>
      <c r="D10" s="1"/>
      <c r="E10" s="1"/>
    </row>
    <row r="11" spans="1:7" ht="18.75">
      <c r="A11" s="1" t="s">
        <v>33</v>
      </c>
      <c r="B11" s="1"/>
      <c r="C11" s="1"/>
      <c r="D11" s="1"/>
      <c r="E11" s="1"/>
    </row>
    <row r="12" spans="1:7" ht="18.75">
      <c r="A12" s="1" t="s">
        <v>34</v>
      </c>
      <c r="B12" s="1"/>
      <c r="C12" s="1"/>
      <c r="D12" s="1"/>
      <c r="E12" s="1"/>
    </row>
    <row r="13" spans="1:7" ht="18.75">
      <c r="A13" s="1" t="s">
        <v>35</v>
      </c>
      <c r="B13" s="1"/>
      <c r="C13" s="1"/>
      <c r="D13" s="1"/>
      <c r="E13" s="1"/>
    </row>
    <row r="14" spans="1:7" ht="18.75">
      <c r="A14" s="1" t="s">
        <v>36</v>
      </c>
      <c r="B14" s="1"/>
      <c r="C14" s="1"/>
      <c r="D14" s="1"/>
      <c r="E14" s="1"/>
    </row>
    <row r="15" spans="1:7" ht="71.25" customHeight="1">
      <c r="A15" s="5" t="s">
        <v>37</v>
      </c>
      <c r="B15" s="5"/>
      <c r="C15" s="5"/>
      <c r="D15" s="5"/>
      <c r="E15" s="5"/>
    </row>
    <row r="16" spans="1:7" ht="18.75">
      <c r="A16" s="1" t="s">
        <v>57</v>
      </c>
      <c r="B16" s="1"/>
      <c r="C16" s="1"/>
      <c r="D16" s="1"/>
      <c r="E16" s="1"/>
    </row>
    <row r="17" spans="1:5" ht="18.75">
      <c r="A17" s="6"/>
    </row>
    <row r="18" spans="1:5" ht="57.75" customHeight="1">
      <c r="A18" s="7" t="s">
        <v>32</v>
      </c>
      <c r="B18" s="7"/>
      <c r="C18" s="7"/>
      <c r="D18" s="7"/>
      <c r="E18" s="7"/>
    </row>
    <row r="19" spans="1:5" ht="18.75">
      <c r="A19" s="6"/>
    </row>
    <row r="20" spans="1:5" ht="18.75" customHeight="1">
      <c r="A20" s="8" t="s">
        <v>0</v>
      </c>
      <c r="B20" s="9" t="s">
        <v>1</v>
      </c>
      <c r="C20" s="8" t="s">
        <v>2</v>
      </c>
      <c r="D20" s="8"/>
      <c r="E20" s="8"/>
    </row>
    <row r="21" spans="1:5" ht="18.75">
      <c r="A21" s="8"/>
      <c r="B21" s="10"/>
      <c r="C21" s="11" t="s">
        <v>3</v>
      </c>
      <c r="D21" s="11" t="s">
        <v>4</v>
      </c>
      <c r="E21" s="11" t="s">
        <v>5</v>
      </c>
    </row>
    <row r="22" spans="1:5" s="15" customFormat="1" ht="22.5" customHeight="1">
      <c r="A22" s="12" t="s">
        <v>27</v>
      </c>
      <c r="B22" s="13" t="s">
        <v>6</v>
      </c>
      <c r="C22" s="14">
        <f>SUM(C23:C26)</f>
        <v>5084277.9000000004</v>
      </c>
      <c r="D22" s="14">
        <f t="shared" ref="D22:E22" si="0">SUM(D23:D26)</f>
        <v>2813115.3000000003</v>
      </c>
      <c r="E22" s="14">
        <f t="shared" si="0"/>
        <v>2835323.6</v>
      </c>
    </row>
    <row r="23" spans="1:5" ht="56.25">
      <c r="A23" s="16" t="s">
        <v>28</v>
      </c>
      <c r="B23" s="17" t="s">
        <v>7</v>
      </c>
      <c r="C23" s="18">
        <f>690351.12</f>
        <v>690351.12</v>
      </c>
      <c r="D23" s="18">
        <f>690351.12</f>
        <v>690351.12</v>
      </c>
      <c r="E23" s="18">
        <f>690351.12</f>
        <v>690351.12</v>
      </c>
    </row>
    <row r="24" spans="1:5" ht="75">
      <c r="A24" s="16" t="s">
        <v>29</v>
      </c>
      <c r="B24" s="17" t="s">
        <v>8</v>
      </c>
      <c r="C24" s="18">
        <f>976506.4+294198.08</f>
        <v>1270704.48</v>
      </c>
      <c r="D24" s="18">
        <f>976506.4+294197.78</f>
        <v>1270704.1800000002</v>
      </c>
      <c r="E24" s="18">
        <f>976506.4+294197.78</f>
        <v>1270704.1800000002</v>
      </c>
    </row>
    <row r="25" spans="1:5" ht="18.75">
      <c r="A25" s="16" t="s">
        <v>30</v>
      </c>
      <c r="B25" s="17" t="s">
        <v>9</v>
      </c>
      <c r="C25" s="18">
        <f>400000</f>
        <v>400000</v>
      </c>
      <c r="D25" s="18">
        <f>380560</f>
        <v>380560</v>
      </c>
      <c r="E25" s="18">
        <f>380560</f>
        <v>380560</v>
      </c>
    </row>
    <row r="26" spans="1:5" ht="18.75">
      <c r="A26" s="16" t="s">
        <v>31</v>
      </c>
      <c r="B26" s="17" t="s">
        <v>10</v>
      </c>
      <c r="C26" s="18">
        <f>2220060+100000+8000+25000+65000+9000+50000+190000+3500+52662.3</f>
        <v>2723222.3</v>
      </c>
      <c r="D26" s="18">
        <f>100000+8000+25000+81000+9000+55000+190000+3500</f>
        <v>471500</v>
      </c>
      <c r="E26" s="18">
        <f>100000+8000+25000+72000+9000+60000+190000+29708.3</f>
        <v>493708.3</v>
      </c>
    </row>
    <row r="27" spans="1:5" ht="56.25">
      <c r="A27" s="12" t="s">
        <v>38</v>
      </c>
      <c r="B27" s="13" t="s">
        <v>11</v>
      </c>
      <c r="C27" s="14">
        <f>SUM(C28:C30)</f>
        <v>130560</v>
      </c>
      <c r="D27" s="14">
        <f t="shared" ref="D27:E27" si="1">SUM(D28:D30)</f>
        <v>238000</v>
      </c>
      <c r="E27" s="14">
        <f t="shared" si="1"/>
        <v>238000</v>
      </c>
    </row>
    <row r="28" spans="1:5" ht="57.75" customHeight="1">
      <c r="A28" s="16" t="s">
        <v>39</v>
      </c>
      <c r="B28" s="17" t="s">
        <v>12</v>
      </c>
      <c r="C28" s="18">
        <f>17560</f>
        <v>17560</v>
      </c>
      <c r="D28" s="18">
        <f>37000</f>
        <v>37000</v>
      </c>
      <c r="E28" s="18">
        <f>37000</f>
        <v>37000</v>
      </c>
    </row>
    <row r="29" spans="1:5" ht="18.75">
      <c r="A29" s="16" t="s">
        <v>40</v>
      </c>
      <c r="B29" s="17" t="s">
        <v>13</v>
      </c>
      <c r="C29" s="18">
        <f>113000</f>
        <v>113000</v>
      </c>
      <c r="D29" s="18">
        <f>113000</f>
        <v>113000</v>
      </c>
      <c r="E29" s="18">
        <f>113000</f>
        <v>113000</v>
      </c>
    </row>
    <row r="30" spans="1:5" ht="58.5" customHeight="1">
      <c r="A30" s="16" t="s">
        <v>55</v>
      </c>
      <c r="B30" s="17" t="s">
        <v>56</v>
      </c>
      <c r="C30" s="18">
        <v>0</v>
      </c>
      <c r="D30" s="18">
        <f>88000</f>
        <v>88000</v>
      </c>
      <c r="E30" s="18">
        <f>88000</f>
        <v>88000</v>
      </c>
    </row>
    <row r="31" spans="1:5" ht="18.75">
      <c r="A31" s="12" t="s">
        <v>41</v>
      </c>
      <c r="B31" s="13" t="s">
        <v>58</v>
      </c>
      <c r="C31" s="14">
        <f>SUM(C32:C34)</f>
        <v>20121397.119999997</v>
      </c>
      <c r="D31" s="14">
        <f t="shared" ref="D31:E31" si="2">SUM(D32:D34)</f>
        <v>19750225.939999998</v>
      </c>
      <c r="E31" s="14">
        <f t="shared" si="2"/>
        <v>19750525.939999998</v>
      </c>
    </row>
    <row r="32" spans="1:5" ht="18.75">
      <c r="A32" s="16" t="s">
        <v>42</v>
      </c>
      <c r="B32" s="17" t="s">
        <v>14</v>
      </c>
      <c r="C32" s="18">
        <f>1900000</f>
        <v>1900000</v>
      </c>
      <c r="D32" s="18">
        <f>1900000</f>
        <v>1900000</v>
      </c>
      <c r="E32" s="18">
        <f>1900000</f>
        <v>1900000</v>
      </c>
    </row>
    <row r="33" spans="1:5" ht="18.75">
      <c r="A33" s="16" t="s">
        <v>43</v>
      </c>
      <c r="B33" s="17" t="s">
        <v>15</v>
      </c>
      <c r="C33" s="18">
        <f>14638582.94+2794999+389044+1000000-716228.82</f>
        <v>18106397.119999997</v>
      </c>
      <c r="D33" s="18">
        <f>14638582.94+2794999+389044</f>
        <v>17822625.939999998</v>
      </c>
      <c r="E33" s="18">
        <f>14638582.94+2794999+389044</f>
        <v>17822625.939999998</v>
      </c>
    </row>
    <row r="34" spans="1:5" ht="37.5">
      <c r="A34" s="16" t="s">
        <v>44</v>
      </c>
      <c r="B34" s="17" t="s">
        <v>59</v>
      </c>
      <c r="C34" s="18">
        <f>25000+90000</f>
        <v>115000</v>
      </c>
      <c r="D34" s="18">
        <f>27600</f>
        <v>27600</v>
      </c>
      <c r="E34" s="18">
        <f>27900</f>
        <v>27900</v>
      </c>
    </row>
    <row r="35" spans="1:5" ht="37.5">
      <c r="A35" s="12" t="s">
        <v>45</v>
      </c>
      <c r="B35" s="13" t="s">
        <v>16</v>
      </c>
      <c r="C35" s="14">
        <f>SUM(C36:C38)</f>
        <v>19081846.780000001</v>
      </c>
      <c r="D35" s="14">
        <f t="shared" ref="D35:E35" si="3">SUM(D36:D38)</f>
        <v>20030382.359999999</v>
      </c>
      <c r="E35" s="14">
        <f t="shared" si="3"/>
        <v>18054382.060000002</v>
      </c>
    </row>
    <row r="36" spans="1:5" ht="18.75">
      <c r="A36" s="16" t="s">
        <v>47</v>
      </c>
      <c r="B36" s="19" t="s">
        <v>49</v>
      </c>
      <c r="C36" s="18">
        <f>100500+1200000+60000+66103+108.38</f>
        <v>1426711.38</v>
      </c>
      <c r="D36" s="18">
        <f>1229499.3+1200000+60000+66103</f>
        <v>2555602.2999999998</v>
      </c>
      <c r="E36" s="18">
        <f>30166+776905+60000+66103</f>
        <v>933174</v>
      </c>
    </row>
    <row r="37" spans="1:5" ht="18.75">
      <c r="A37" s="16" t="s">
        <v>46</v>
      </c>
      <c r="B37" s="17" t="s">
        <v>17</v>
      </c>
      <c r="C37" s="18">
        <f>353572+2400000+228408.4</f>
        <v>2981980.4</v>
      </c>
      <c r="D37" s="18">
        <f>353572+2400000</f>
        <v>2753572</v>
      </c>
      <c r="E37" s="18">
        <f>2400000</f>
        <v>2400000</v>
      </c>
    </row>
    <row r="38" spans="1:5" ht="18.75">
      <c r="A38" s="16" t="s">
        <v>48</v>
      </c>
      <c r="B38" s="17" t="s">
        <v>50</v>
      </c>
      <c r="C38" s="18">
        <f>6994836+1829257+5500000+142242.06+254873+800000-782511-65542.06</f>
        <v>14673155</v>
      </c>
      <c r="D38" s="18">
        <f>6994836+1829257+5500000+142242.06+254873</f>
        <v>14721208.060000001</v>
      </c>
      <c r="E38" s="18">
        <f>6994836+1829257+5500000+142242.06+254873</f>
        <v>14721208.060000001</v>
      </c>
    </row>
    <row r="39" spans="1:5" ht="18.75">
      <c r="A39" s="12" t="s">
        <v>51</v>
      </c>
      <c r="B39" s="13" t="s">
        <v>18</v>
      </c>
      <c r="C39" s="14">
        <f>C40</f>
        <v>373190.06</v>
      </c>
      <c r="D39" s="14">
        <f t="shared" ref="D39:E39" si="4">D40</f>
        <v>307648</v>
      </c>
      <c r="E39" s="14">
        <f t="shared" si="4"/>
        <v>307648</v>
      </c>
    </row>
    <row r="40" spans="1:5" ht="18.75">
      <c r="A40" s="16" t="s">
        <v>52</v>
      </c>
      <c r="B40" s="17" t="s">
        <v>19</v>
      </c>
      <c r="C40" s="18">
        <f>33440+5280+268928+65542.06</f>
        <v>373190.06</v>
      </c>
      <c r="D40" s="18">
        <f>33440+5280+268928</f>
        <v>307648</v>
      </c>
      <c r="E40" s="18">
        <f>33440+5280+268928</f>
        <v>307648</v>
      </c>
    </row>
    <row r="41" spans="1:5" ht="18.75">
      <c r="A41" s="12" t="s">
        <v>53</v>
      </c>
      <c r="B41" s="13" t="s">
        <v>20</v>
      </c>
      <c r="C41" s="14">
        <f>C42</f>
        <v>13588400</v>
      </c>
      <c r="D41" s="14">
        <f t="shared" ref="D41:E41" si="5">D42</f>
        <v>14232870</v>
      </c>
      <c r="E41" s="14">
        <f t="shared" si="5"/>
        <v>14232870</v>
      </c>
    </row>
    <row r="42" spans="1:5" ht="18.75">
      <c r="A42" s="16" t="s">
        <v>54</v>
      </c>
      <c r="B42" s="17" t="s">
        <v>21</v>
      </c>
      <c r="C42" s="18">
        <f>13046620+460100+31680+50000</f>
        <v>13588400</v>
      </c>
      <c r="D42" s="18">
        <f>13046620+1150250+36000</f>
        <v>14232870</v>
      </c>
      <c r="E42" s="18">
        <f>13046620+1150250+36000</f>
        <v>14232870</v>
      </c>
    </row>
    <row r="43" spans="1:5" ht="18.75">
      <c r="A43" s="12">
        <v>1000</v>
      </c>
      <c r="B43" s="13" t="s">
        <v>22</v>
      </c>
      <c r="C43" s="14">
        <f>SUM(C44:C45)</f>
        <v>1379482.4</v>
      </c>
      <c r="D43" s="14">
        <f t="shared" ref="D43:E43" si="6">SUM(D44:D45)</f>
        <v>1379482.4</v>
      </c>
      <c r="E43" s="14">
        <f t="shared" si="6"/>
        <v>1379482.4</v>
      </c>
    </row>
    <row r="44" spans="1:5" ht="18.75">
      <c r="A44" s="16">
        <v>1001</v>
      </c>
      <c r="B44" s="17" t="s">
        <v>23</v>
      </c>
      <c r="C44" s="18">
        <f>415901.4</f>
        <v>415901.4</v>
      </c>
      <c r="D44" s="18">
        <f>415901.4</f>
        <v>415901.4</v>
      </c>
      <c r="E44" s="18">
        <f>415901.4</f>
        <v>415901.4</v>
      </c>
    </row>
    <row r="45" spans="1:5" ht="18.75">
      <c r="A45" s="16">
        <v>1003</v>
      </c>
      <c r="B45" s="17" t="s">
        <v>24</v>
      </c>
      <c r="C45" s="18">
        <f>668482+295099</f>
        <v>963581</v>
      </c>
      <c r="D45" s="18">
        <f>668482+295099</f>
        <v>963581</v>
      </c>
      <c r="E45" s="18">
        <f>668482+295099</f>
        <v>963581</v>
      </c>
    </row>
    <row r="46" spans="1:5" ht="18.75">
      <c r="A46" s="12">
        <v>1100</v>
      </c>
      <c r="B46" s="13" t="s">
        <v>25</v>
      </c>
      <c r="C46" s="14">
        <f>C47</f>
        <v>235840</v>
      </c>
      <c r="D46" s="14">
        <f t="shared" ref="D46:E46" si="7">D47</f>
        <v>235840</v>
      </c>
      <c r="E46" s="14">
        <f t="shared" si="7"/>
        <v>235840</v>
      </c>
    </row>
    <row r="47" spans="1:5" ht="18.75">
      <c r="A47" s="16">
        <v>1102</v>
      </c>
      <c r="B47" s="17" t="s">
        <v>26</v>
      </c>
      <c r="C47" s="18">
        <f>77440+158400</f>
        <v>235840</v>
      </c>
      <c r="D47" s="18">
        <f>77440+158400</f>
        <v>235840</v>
      </c>
      <c r="E47" s="18">
        <f>77440+158400</f>
        <v>235840</v>
      </c>
    </row>
    <row r="48" spans="1:5" s="15" customFormat="1" ht="21.75" customHeight="1">
      <c r="A48" s="20" t="s">
        <v>60</v>
      </c>
      <c r="B48" s="21"/>
      <c r="C48" s="14">
        <f>C22+C27+C31+C35+C39+C41+C43+C46</f>
        <v>59994994.259999998</v>
      </c>
      <c r="D48" s="14">
        <f>D22+D27+D31+D35+D39+D41+D43+D46</f>
        <v>58987563.999999993</v>
      </c>
      <c r="E48" s="14">
        <f>E22+E27+E31+E35+E39+E41+E43+E46</f>
        <v>57034072</v>
      </c>
    </row>
    <row r="49" spans="5:5" ht="18.75">
      <c r="E49" s="6" t="s">
        <v>69</v>
      </c>
    </row>
  </sheetData>
  <mergeCells count="20">
    <mergeCell ref="A6:E6"/>
    <mergeCell ref="A7:E7"/>
    <mergeCell ref="A8:E8"/>
    <mergeCell ref="A1:E1"/>
    <mergeCell ref="A2:E2"/>
    <mergeCell ref="A3:E3"/>
    <mergeCell ref="A4:E4"/>
    <mergeCell ref="A5:E5"/>
    <mergeCell ref="A20:A21"/>
    <mergeCell ref="B20:B21"/>
    <mergeCell ref="C20:E20"/>
    <mergeCell ref="A48:B48"/>
    <mergeCell ref="A18:E18"/>
    <mergeCell ref="A15:E15"/>
    <mergeCell ref="A16:E16"/>
    <mergeCell ref="A10:E10"/>
    <mergeCell ref="A11:E11"/>
    <mergeCell ref="A12:E12"/>
    <mergeCell ref="A13:E13"/>
    <mergeCell ref="A14:E14"/>
  </mergeCells>
  <pageMargins left="0.98425196850393704" right="0.39370078740157483" top="0.39370078740157483" bottom="0.39370078740157483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№5 Распр.по разд,подр</vt:lpstr>
      <vt:lpstr>'Прил. №5 Распр.по разд,подр'!_GoBack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2017-02-20T05:37:48Z</dcterms:modified>
</cp:coreProperties>
</file>