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спред на 2021-2023" sheetId="1" r:id="rId1"/>
  </sheets>
  <definedNames>
    <definedName name="_xlnm.Print_Titles" localSheetId="0">'Распред на 2021-2023'!$22:$22</definedName>
  </definedNames>
  <calcPr fullCalcOnLoad="1"/>
</workbook>
</file>

<file path=xl/sharedStrings.xml><?xml version="1.0" encoding="utf-8"?>
<sst xmlns="http://schemas.openxmlformats.org/spreadsheetml/2006/main" count="205" uniqueCount="203">
  <si>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</si>
  <si>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</si>
  <si>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</si>
  <si>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</si>
  <si>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</si>
  <si>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</si>
  <si>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</si>
  <si>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</si>
  <si>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</si>
  <si>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</si>
  <si>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</si>
  <si>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</si>
  <si>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</si>
  <si>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</si>
  <si>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</si>
  <si>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</si>
  <si>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</si>
  <si>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</si>
  <si>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</si>
  <si>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</si>
  <si>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</si>
  <si>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</si>
  <si>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</si>
  <si>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</si>
  <si>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</si>
  <si>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</si>
  <si>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</si>
  <si>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</si>
  <si>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</si>
  <si>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</si>
  <si>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</si>
  <si>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</si>
  <si>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</si>
  <si>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</si>
  <si>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</si>
  <si>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</si>
  <si>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</si>
  <si>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</si>
  <si>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</si>
  <si>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</si>
  <si>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</si>
  <si>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</si>
  <si>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</si>
  <si>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</si>
  <si>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</si>
  <si>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</si>
  <si>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</si>
  <si>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</si>
  <si>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</si>
  <si>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</si>
  <si>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</si>
  <si>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</si>
  <si>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</si>
  <si>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</si>
  <si>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</si>
  <si>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</si>
  <si>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</si>
  <si>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</si>
  <si>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</si>
  <si>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</si>
  <si>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</si>
  <si>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</si>
  <si>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</si>
  <si>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</si>
  <si>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</si>
  <si>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</si>
  <si>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</si>
  <si>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</si>
  <si>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</si>
  <si>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</si>
  <si>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</si>
  <si>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</si>
  <si>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</si>
  <si>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</si>
  <si>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</si>
  <si>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</si>
  <si>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</si>
  <si>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</si>
  <si>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</si>
  <si>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</si>
  <si>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</si>
  <si>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</si>
  <si>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</si>
  <si>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</si>
  <si>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</si>
  <si>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</si>
  <si>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</si>
  <si>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</si>
  <si>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</si>
  <si>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</si>
  <si>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</si>
  <si>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</si>
  <si>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</si>
  <si>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</si>
  <si>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</si>
  <si>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</si>
  <si>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</si>
  <si>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</si>
  <si>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</si>
  <si>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</si>
  <si>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</si>
  <si>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</si>
  <si>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</si>
  <si>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</si>
  <si>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</si>
  <si>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</si>
  <si>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</si>
  <si>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</si>
  <si>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</si>
  <si>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</si>
  <si>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</si>
  <si>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</si>
  <si>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</si>
  <si>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</si>
  <si>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</si>
  <si>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</si>
  <si>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</si>
  <si>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</si>
  <si>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</si>
  <si>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</si>
  <si>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</si>
  <si>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</si>
  <si>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</si>
  <si>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</si>
  <si>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</si>
  <si>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</si>
  <si>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</si>
  <si>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</si>
  <si>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</si>
  <si>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</si>
  <si>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</si>
  <si>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</si>
  <si>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</si>
  <si>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</si>
  <si>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</si>
  <si>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</si>
  <si>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</si>
  <si>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</si>
  <si>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</si>
  <si>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</si>
  <si>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</si>
  <si>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</si>
  <si>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</si>
  <si>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</si>
  <si>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</si>
  <si>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</si>
  <si>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</si>
  <si>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</si>
  <si>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</si>
  <si>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</si>
  <si>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</si>
  <si>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</si>
  <si>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</si>
  <si>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</si>
  <si>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</si>
  <si>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</si>
  <si>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</si>
  <si>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</si>
  <si>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</si>
  <si>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</si>
  <si>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</si>
  <si>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</si>
  <si>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</si>
  <si>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</si>
  <si>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</si>
  <si>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</si>
  <si>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</si>
  <si>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</si>
  <si>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</si>
  <si>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</si>
  <si>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</si>
  <si>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</si>
  <si>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</si>
  <si>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</si>
  <si>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</si>
  <si>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</si>
  <si>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</si>
  <si>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</si>
  <si>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</si>
  <si>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2023 год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</si>
  <si>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</si>
  <si>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</si>
  <si>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</si>
  <si>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</si>
  <si>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</si>
  <si>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</si>
  <si>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2022 и 2023 годы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</si>
  <si>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</si>
  <si>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</si>
  <si>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 xml:space="preserve">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</si>
  <si>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</si>
  <si>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02 3 01 21420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</si>
  <si>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</si>
  <si>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</si>
  <si>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</si>
  <si>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</si>
  <si>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</si>
  <si>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</si>
  <si>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</si>
  <si>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7</t>
  </si>
  <si>
    <t>"</t>
  </si>
  <si>
    <t>Приложение № 6</t>
  </si>
  <si>
    <t>от 07.06.2021 № 35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</si>
</sst>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4" fontId="44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right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 vertical="top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 wrapText="1"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62.57421875" style="1" customWidth="1"/>
    <col min="2" max="2" width="19.00390625" style="2" customWidth="1"/>
    <col min="3" max="3" width="9.7109375" style="3" customWidth="1"/>
    <col min="4" max="4" width="19.28125" style="1" customWidth="1"/>
    <col min="5" max="5" width="17.8515625" style="1" customWidth="1"/>
    <col min="6" max="6" width="18.57421875" style="1" customWidth="1"/>
    <col min="7" max="7" width="18.00390625" style="1" customWidth="1"/>
    <col min="8" max="16384" width="9.140625" style="1" customWidth="1"/>
  </cols>
  <sheetData>
    <row r="1" spans="1:5" ht="18.75">
      <c r="A1" s="36" t="s">
        <v>201</v>
      </c>
      <c r="B1" s="36"/>
      <c r="C1" s="36"/>
      <c r="D1" s="36"/>
      <c r="E1" s="47"/>
    </row>
    <row r="2" spans="1:5" ht="18.75">
      <c r="A2" s="36" t="s">
        <v>193</v>
      </c>
      <c r="B2" s="47"/>
      <c r="C2" s="47"/>
      <c r="D2" s="47"/>
      <c r="E2" s="47"/>
    </row>
    <row r="3" spans="1:5" ht="18.75">
      <c r="A3" s="36" t="s">
        <v>194</v>
      </c>
      <c r="B3" s="36"/>
      <c r="C3" s="36"/>
      <c r="D3" s="36"/>
      <c r="E3" s="47"/>
    </row>
    <row r="4" spans="1:5" ht="20.25" customHeight="1">
      <c r="A4" s="36" t="s">
        <v>195</v>
      </c>
      <c r="B4" s="36"/>
      <c r="C4" s="36"/>
      <c r="D4" s="36"/>
      <c r="E4" s="47"/>
    </row>
    <row r="5" spans="1:5" ht="76.5" customHeight="1">
      <c r="A5" s="46" t="s">
        <v>196</v>
      </c>
      <c r="B5" s="46"/>
      <c r="C5" s="46"/>
      <c r="D5" s="46"/>
      <c r="E5" s="47"/>
    </row>
    <row r="6" spans="1:5" ht="18.75" customHeight="1">
      <c r="A6" s="36" t="s">
        <v>197</v>
      </c>
      <c r="B6" s="36"/>
      <c r="C6" s="36"/>
      <c r="D6" s="36"/>
      <c r="E6" s="47"/>
    </row>
    <row r="7" spans="1:5" ht="18.75">
      <c r="A7" s="36" t="s">
        <v>198</v>
      </c>
      <c r="B7" s="36"/>
      <c r="C7" s="36"/>
      <c r="D7" s="36"/>
      <c r="E7" s="47"/>
    </row>
    <row r="8" spans="1:5" ht="18.75">
      <c r="A8" s="36" t="s">
        <v>202</v>
      </c>
      <c r="B8" s="36"/>
      <c r="C8" s="36"/>
      <c r="D8" s="36"/>
      <c r="E8" s="47"/>
    </row>
    <row r="9" spans="1:4" ht="18.75">
      <c r="A9" s="33"/>
      <c r="B9" s="33"/>
      <c r="C9" s="34"/>
      <c r="D9" s="33"/>
    </row>
    <row r="10" spans="1:5" ht="18.75">
      <c r="A10" s="33" t="s">
        <v>189</v>
      </c>
      <c r="B10" s="33"/>
      <c r="C10" s="33"/>
      <c r="D10" s="45" t="s">
        <v>199</v>
      </c>
      <c r="E10" s="45"/>
    </row>
    <row r="11" spans="1:5" ht="18.75">
      <c r="A11" s="36" t="s">
        <v>181</v>
      </c>
      <c r="B11" s="36"/>
      <c r="C11" s="36"/>
      <c r="D11" s="36"/>
      <c r="E11" s="36"/>
    </row>
    <row r="12" spans="1:5" ht="18.75">
      <c r="A12" s="36" t="s">
        <v>182</v>
      </c>
      <c r="B12" s="36"/>
      <c r="C12" s="36"/>
      <c r="D12" s="36"/>
      <c r="E12" s="36"/>
    </row>
    <row r="13" spans="1:5" ht="18.75">
      <c r="A13" s="36" t="s">
        <v>183</v>
      </c>
      <c r="B13" s="36"/>
      <c r="C13" s="36"/>
      <c r="D13" s="36"/>
      <c r="E13" s="36"/>
    </row>
    <row r="14" spans="1:5" ht="18.75" customHeight="1">
      <c r="A14" s="36" t="s">
        <v>184</v>
      </c>
      <c r="B14" s="36"/>
      <c r="C14" s="36"/>
      <c r="D14" s="36"/>
      <c r="E14" s="36"/>
    </row>
    <row r="15" spans="1:5" ht="78.75" customHeight="1">
      <c r="A15" s="38" t="s">
        <v>185</v>
      </c>
      <c r="B15" s="38"/>
      <c r="C15" s="38"/>
      <c r="D15" s="38"/>
      <c r="E15" s="38"/>
    </row>
    <row r="16" spans="1:5" ht="18.75">
      <c r="A16" s="36" t="s">
        <v>190</v>
      </c>
      <c r="B16" s="36"/>
      <c r="C16" s="36"/>
      <c r="D16" s="36"/>
      <c r="E16" s="36"/>
    </row>
    <row r="18" spans="1:5" s="4" customFormat="1" ht="118.5" customHeight="1">
      <c r="A18" s="37" t="s">
        <v>186</v>
      </c>
      <c r="B18" s="37"/>
      <c r="C18" s="37"/>
      <c r="D18" s="37"/>
      <c r="E18" s="37"/>
    </row>
    <row r="19" spans="2:3" ht="21.75" customHeight="1">
      <c r="B19" s="5"/>
      <c r="C19" s="5"/>
    </row>
    <row r="20" spans="1:5" ht="18.75">
      <c r="A20" s="41" t="s">
        <v>133</v>
      </c>
      <c r="B20" s="41" t="s">
        <v>134</v>
      </c>
      <c r="C20" s="43" t="s">
        <v>135</v>
      </c>
      <c r="D20" s="39" t="s">
        <v>136</v>
      </c>
      <c r="E20" s="40"/>
    </row>
    <row r="21" spans="1:5" ht="39" customHeight="1">
      <c r="A21" s="42"/>
      <c r="B21" s="42"/>
      <c r="C21" s="44"/>
      <c r="D21" s="6" t="s">
        <v>152</v>
      </c>
      <c r="E21" s="6" t="s">
        <v>179</v>
      </c>
    </row>
    <row r="22" spans="1:5" s="2" customFormat="1" ht="18.75">
      <c r="A22" s="7">
        <v>1</v>
      </c>
      <c r="B22" s="7">
        <v>2</v>
      </c>
      <c r="C22" s="7">
        <v>3</v>
      </c>
      <c r="D22" s="8">
        <v>5</v>
      </c>
      <c r="E22" s="8">
        <v>6</v>
      </c>
    </row>
    <row r="23" spans="1:5" s="12" customFormat="1" ht="56.25">
      <c r="A23" s="9" t="s">
        <v>104</v>
      </c>
      <c r="B23" s="10" t="s">
        <v>0</v>
      </c>
      <c r="C23" s="6"/>
      <c r="D23" s="11">
        <f>D24+D27</f>
        <v>19902734.51</v>
      </c>
      <c r="E23" s="11">
        <f>E24+E27</f>
        <v>19493934.51</v>
      </c>
    </row>
    <row r="24" spans="1:5" s="12" customFormat="1" ht="58.5" customHeight="1">
      <c r="A24" s="9" t="s">
        <v>21</v>
      </c>
      <c r="B24" s="10" t="s">
        <v>1</v>
      </c>
      <c r="C24" s="10"/>
      <c r="D24" s="11">
        <f>D25</f>
        <v>100000</v>
      </c>
      <c r="E24" s="11">
        <f>E25</f>
        <v>100000</v>
      </c>
    </row>
    <row r="25" spans="1:5" s="16" customFormat="1" ht="56.25">
      <c r="A25" s="13" t="s">
        <v>20</v>
      </c>
      <c r="B25" s="14" t="s">
        <v>19</v>
      </c>
      <c r="C25" s="14"/>
      <c r="D25" s="15">
        <f>D26</f>
        <v>100000</v>
      </c>
      <c r="E25" s="15">
        <f>E26</f>
        <v>100000</v>
      </c>
    </row>
    <row r="26" spans="1:5" ht="136.5" customHeight="1">
      <c r="A26" s="17" t="s">
        <v>145</v>
      </c>
      <c r="B26" s="6" t="s">
        <v>78</v>
      </c>
      <c r="C26" s="6">
        <v>600</v>
      </c>
      <c r="D26" s="18">
        <f>100000</f>
        <v>100000</v>
      </c>
      <c r="E26" s="18">
        <f>100000</f>
        <v>100000</v>
      </c>
    </row>
    <row r="27" spans="1:5" ht="58.5" customHeight="1">
      <c r="A27" s="9" t="s">
        <v>103</v>
      </c>
      <c r="B27" s="10" t="s">
        <v>2</v>
      </c>
      <c r="C27" s="6"/>
      <c r="D27" s="11">
        <f>D28</f>
        <v>19802734.51</v>
      </c>
      <c r="E27" s="11">
        <f>E28</f>
        <v>19393934.51</v>
      </c>
    </row>
    <row r="28" spans="1:5" s="16" customFormat="1" ht="78" customHeight="1">
      <c r="A28" s="19" t="s">
        <v>24</v>
      </c>
      <c r="B28" s="14" t="s">
        <v>3</v>
      </c>
      <c r="C28" s="14"/>
      <c r="D28" s="15">
        <f>SUM(D29:D36)</f>
        <v>19802734.51</v>
      </c>
      <c r="E28" s="15">
        <f>SUM(E29:E36)</f>
        <v>19393934.51</v>
      </c>
    </row>
    <row r="29" spans="1:5" ht="97.5" customHeight="1">
      <c r="A29" s="20" t="s">
        <v>146</v>
      </c>
      <c r="B29" s="6" t="s">
        <v>71</v>
      </c>
      <c r="C29" s="6">
        <v>600</v>
      </c>
      <c r="D29" s="18">
        <f>17262402.51</f>
        <v>17262402.51</v>
      </c>
      <c r="E29" s="18">
        <f>17262402.51</f>
        <v>17262402.51</v>
      </c>
    </row>
    <row r="30" spans="1:5" ht="60" customHeight="1">
      <c r="A30" s="17" t="s">
        <v>31</v>
      </c>
      <c r="B30" s="6" t="s">
        <v>70</v>
      </c>
      <c r="C30" s="6">
        <v>600</v>
      </c>
      <c r="D30" s="18">
        <f>33440</f>
        <v>33440</v>
      </c>
      <c r="E30" s="18">
        <f>33440</f>
        <v>33440</v>
      </c>
    </row>
    <row r="31" spans="1:5" ht="58.5" customHeight="1">
      <c r="A31" s="17" t="s">
        <v>32</v>
      </c>
      <c r="B31" s="6" t="s">
        <v>79</v>
      </c>
      <c r="C31" s="6">
        <v>600</v>
      </c>
      <c r="D31" s="18">
        <f>5280</f>
        <v>5280</v>
      </c>
      <c r="E31" s="18">
        <f>5280</f>
        <v>5280</v>
      </c>
    </row>
    <row r="32" spans="1:5" ht="77.25" customHeight="1">
      <c r="A32" s="17" t="s">
        <v>33</v>
      </c>
      <c r="B32" s="6" t="s">
        <v>80</v>
      </c>
      <c r="C32" s="6">
        <v>600</v>
      </c>
      <c r="D32" s="18">
        <f>318928+200000</f>
        <v>518928</v>
      </c>
      <c r="E32" s="18">
        <f>318928+200000</f>
        <v>518928</v>
      </c>
    </row>
    <row r="33" spans="1:5" ht="77.25" customHeight="1">
      <c r="A33" s="20" t="s">
        <v>34</v>
      </c>
      <c r="B33" s="6" t="s">
        <v>81</v>
      </c>
      <c r="C33" s="6">
        <v>200</v>
      </c>
      <c r="D33" s="18">
        <f>77000</f>
        <v>77000</v>
      </c>
      <c r="E33" s="18">
        <f>77000</f>
        <v>77000</v>
      </c>
    </row>
    <row r="34" spans="1:5" ht="76.5" customHeight="1">
      <c r="A34" s="20" t="s">
        <v>35</v>
      </c>
      <c r="B34" s="6" t="s">
        <v>82</v>
      </c>
      <c r="C34" s="6">
        <v>200</v>
      </c>
      <c r="D34" s="18">
        <f>158840</f>
        <v>158840</v>
      </c>
      <c r="E34" s="18">
        <f>158840</f>
        <v>158840</v>
      </c>
    </row>
    <row r="35" spans="1:5" ht="97.5" customHeight="1">
      <c r="A35" s="20" t="s">
        <v>166</v>
      </c>
      <c r="B35" s="6" t="s">
        <v>167</v>
      </c>
      <c r="C35" s="6">
        <v>600</v>
      </c>
      <c r="D35" s="18">
        <f>150000</f>
        <v>150000</v>
      </c>
      <c r="E35" s="18">
        <f>150000</f>
        <v>150000</v>
      </c>
    </row>
    <row r="36" spans="1:7" ht="191.25" customHeight="1">
      <c r="A36" s="20" t="s">
        <v>147</v>
      </c>
      <c r="B36" s="6" t="s">
        <v>72</v>
      </c>
      <c r="C36" s="6">
        <v>600</v>
      </c>
      <c r="D36" s="18">
        <f>1596844</f>
        <v>1596844</v>
      </c>
      <c r="E36" s="18">
        <f>1596844-408800</f>
        <v>1188044</v>
      </c>
      <c r="F36" s="21"/>
      <c r="G36" s="21"/>
    </row>
    <row r="37" spans="1:5" s="12" customFormat="1" ht="75">
      <c r="A37" s="9" t="s">
        <v>105</v>
      </c>
      <c r="B37" s="10" t="s">
        <v>4</v>
      </c>
      <c r="C37" s="10"/>
      <c r="D37" s="11">
        <f>D38+D48+D56+D64+D67+D70+D79</f>
        <v>41889820.12</v>
      </c>
      <c r="E37" s="11">
        <f>E38+E48+E56+E64+E67+E70+E79</f>
        <v>37468759.67</v>
      </c>
    </row>
    <row r="38" spans="1:5" s="12" customFormat="1" ht="56.25">
      <c r="A38" s="9" t="s">
        <v>37</v>
      </c>
      <c r="B38" s="10" t="s">
        <v>5</v>
      </c>
      <c r="C38" s="10"/>
      <c r="D38" s="11">
        <f>D39</f>
        <v>2664472.32</v>
      </c>
      <c r="E38" s="11">
        <f>E39</f>
        <v>2664472.32</v>
      </c>
    </row>
    <row r="39" spans="1:5" s="16" customFormat="1" ht="78" customHeight="1">
      <c r="A39" s="19" t="s">
        <v>25</v>
      </c>
      <c r="B39" s="14" t="s">
        <v>6</v>
      </c>
      <c r="C39" s="14"/>
      <c r="D39" s="15">
        <f>SUM(D40:D47)</f>
        <v>2664472.32</v>
      </c>
      <c r="E39" s="15">
        <f>SUM(E40:E47)</f>
        <v>2664472.32</v>
      </c>
    </row>
    <row r="40" spans="1:5" ht="78" customHeight="1">
      <c r="A40" s="20" t="s">
        <v>38</v>
      </c>
      <c r="B40" s="6" t="s">
        <v>73</v>
      </c>
      <c r="C40" s="6">
        <v>200</v>
      </c>
      <c r="D40" s="18">
        <f>230000</f>
        <v>230000</v>
      </c>
      <c r="E40" s="18">
        <f>230000</f>
        <v>230000</v>
      </c>
    </row>
    <row r="41" spans="1:5" ht="114.75" customHeight="1">
      <c r="A41" s="20" t="s">
        <v>96</v>
      </c>
      <c r="B41" s="6" t="s">
        <v>83</v>
      </c>
      <c r="C41" s="6">
        <v>200</v>
      </c>
      <c r="D41" s="18">
        <f>1348056.37</f>
        <v>1348056.37</v>
      </c>
      <c r="E41" s="18">
        <f>1348056.37</f>
        <v>1348056.37</v>
      </c>
    </row>
    <row r="42" spans="1:5" ht="98.25" customHeight="1">
      <c r="A42" s="20" t="s">
        <v>126</v>
      </c>
      <c r="B42" s="6" t="s">
        <v>127</v>
      </c>
      <c r="C42" s="6">
        <v>200</v>
      </c>
      <c r="D42" s="18">
        <f>60000</f>
        <v>60000</v>
      </c>
      <c r="E42" s="18">
        <f>60000</f>
        <v>60000</v>
      </c>
    </row>
    <row r="43" spans="1:5" ht="76.5" customHeight="1">
      <c r="A43" s="20" t="s">
        <v>119</v>
      </c>
      <c r="B43" s="6" t="s">
        <v>120</v>
      </c>
      <c r="C43" s="6">
        <v>200</v>
      </c>
      <c r="D43" s="18">
        <f>100103</f>
        <v>100103</v>
      </c>
      <c r="E43" s="18">
        <f>100103</f>
        <v>100103</v>
      </c>
    </row>
    <row r="44" spans="1:5" ht="76.5" customHeight="1">
      <c r="A44" s="20" t="s">
        <v>156</v>
      </c>
      <c r="B44" s="6" t="s">
        <v>157</v>
      </c>
      <c r="C44" s="6">
        <v>200</v>
      </c>
      <c r="D44" s="18">
        <f>353572</f>
        <v>353572</v>
      </c>
      <c r="E44" s="18">
        <f>353572</f>
        <v>353572</v>
      </c>
    </row>
    <row r="45" spans="1:5" ht="96" customHeight="1">
      <c r="A45" s="17" t="s">
        <v>128</v>
      </c>
      <c r="B45" s="6" t="s">
        <v>129</v>
      </c>
      <c r="C45" s="6">
        <v>200</v>
      </c>
      <c r="D45" s="18">
        <f>29708.3</f>
        <v>29708.3</v>
      </c>
      <c r="E45" s="18">
        <f>29708.3</f>
        <v>29708.3</v>
      </c>
    </row>
    <row r="46" spans="1:5" ht="136.5" customHeight="1">
      <c r="A46" s="17" t="s">
        <v>158</v>
      </c>
      <c r="B46" s="6" t="s">
        <v>159</v>
      </c>
      <c r="C46" s="6">
        <v>200</v>
      </c>
      <c r="D46" s="18">
        <f>300000</f>
        <v>300000</v>
      </c>
      <c r="E46" s="18">
        <f>300000</f>
        <v>300000</v>
      </c>
    </row>
    <row r="47" spans="1:5" ht="270.75" customHeight="1">
      <c r="A47" s="17" t="s">
        <v>170</v>
      </c>
      <c r="B47" s="6" t="s">
        <v>171</v>
      </c>
      <c r="C47" s="6">
        <v>800</v>
      </c>
      <c r="D47" s="18">
        <f>243032.65</f>
        <v>243032.65</v>
      </c>
      <c r="E47" s="18">
        <f>243032.65</f>
        <v>243032.65</v>
      </c>
    </row>
    <row r="48" spans="1:5" s="16" customFormat="1" ht="37.5">
      <c r="A48" s="9" t="s">
        <v>39</v>
      </c>
      <c r="B48" s="10" t="s">
        <v>7</v>
      </c>
      <c r="C48" s="14"/>
      <c r="D48" s="11">
        <f>D49</f>
        <v>10555332.85</v>
      </c>
      <c r="E48" s="11">
        <f>E49</f>
        <v>10747474.520000001</v>
      </c>
    </row>
    <row r="49" spans="1:5" s="16" customFormat="1" ht="56.25">
      <c r="A49" s="19" t="s">
        <v>36</v>
      </c>
      <c r="B49" s="14" t="s">
        <v>8</v>
      </c>
      <c r="C49" s="14"/>
      <c r="D49" s="15">
        <f>SUM(D50:D55)</f>
        <v>10555332.85</v>
      </c>
      <c r="E49" s="15">
        <f>SUM(E50:E55)</f>
        <v>10747474.520000001</v>
      </c>
    </row>
    <row r="50" spans="1:7" ht="114.75" customHeight="1">
      <c r="A50" s="20" t="s">
        <v>102</v>
      </c>
      <c r="B50" s="6" t="s">
        <v>74</v>
      </c>
      <c r="C50" s="6">
        <v>200</v>
      </c>
      <c r="D50" s="18">
        <f>3093417.79</f>
        <v>3093417.79</v>
      </c>
      <c r="E50" s="18">
        <f>3265119.46+20440</f>
        <v>3285559.46</v>
      </c>
      <c r="F50" s="21"/>
      <c r="G50" s="21"/>
    </row>
    <row r="51" spans="1:7" ht="97.5" customHeight="1">
      <c r="A51" s="20" t="s">
        <v>148</v>
      </c>
      <c r="B51" s="6" t="s">
        <v>84</v>
      </c>
      <c r="C51" s="6">
        <v>200</v>
      </c>
      <c r="D51" s="18">
        <f>6300000</f>
        <v>6300000</v>
      </c>
      <c r="E51" s="18">
        <f>6300000</f>
        <v>6300000</v>
      </c>
      <c r="F51" s="21"/>
      <c r="G51" s="21"/>
    </row>
    <row r="52" spans="1:5" ht="63" customHeight="1">
      <c r="A52" s="20" t="s">
        <v>149</v>
      </c>
      <c r="B52" s="6" t="s">
        <v>85</v>
      </c>
      <c r="C52" s="6">
        <v>200</v>
      </c>
      <c r="D52" s="18">
        <f>142242.06</f>
        <v>142242.06</v>
      </c>
      <c r="E52" s="18">
        <f>142242.06</f>
        <v>142242.06</v>
      </c>
    </row>
    <row r="53" spans="1:7" ht="58.5" customHeight="1">
      <c r="A53" s="20" t="s">
        <v>40</v>
      </c>
      <c r="B53" s="6" t="s">
        <v>86</v>
      </c>
      <c r="C53" s="6">
        <v>200</v>
      </c>
      <c r="D53" s="18">
        <f>254873</f>
        <v>254873</v>
      </c>
      <c r="E53" s="18">
        <f>254873</f>
        <v>254873</v>
      </c>
      <c r="F53" s="21"/>
      <c r="G53" s="21"/>
    </row>
    <row r="54" spans="1:7" ht="78.75" customHeight="1">
      <c r="A54" s="20" t="s">
        <v>162</v>
      </c>
      <c r="B54" s="6" t="s">
        <v>163</v>
      </c>
      <c r="C54" s="6">
        <v>200</v>
      </c>
      <c r="D54" s="18">
        <f>525000</f>
        <v>525000</v>
      </c>
      <c r="E54" s="18">
        <f>525000</f>
        <v>525000</v>
      </c>
      <c r="F54" s="21"/>
      <c r="G54" s="21"/>
    </row>
    <row r="55" spans="1:7" ht="135.75" customHeight="1">
      <c r="A55" s="17" t="s">
        <v>164</v>
      </c>
      <c r="B55" s="6" t="s">
        <v>165</v>
      </c>
      <c r="C55" s="6">
        <v>200</v>
      </c>
      <c r="D55" s="18">
        <f>239800</f>
        <v>239800</v>
      </c>
      <c r="E55" s="18">
        <f>239800</f>
        <v>239800</v>
      </c>
      <c r="F55" s="21"/>
      <c r="G55" s="21"/>
    </row>
    <row r="56" spans="1:5" ht="56.25">
      <c r="A56" s="9" t="s">
        <v>97</v>
      </c>
      <c r="B56" s="10" t="s">
        <v>9</v>
      </c>
      <c r="C56" s="6"/>
      <c r="D56" s="11">
        <f>D57+D62</f>
        <v>20868954.650000002</v>
      </c>
      <c r="E56" s="11">
        <f>E57+E62</f>
        <v>16255752.53</v>
      </c>
    </row>
    <row r="57" spans="1:5" s="22" customFormat="1" ht="56.25">
      <c r="A57" s="19" t="s">
        <v>26</v>
      </c>
      <c r="B57" s="14" t="s">
        <v>10</v>
      </c>
      <c r="C57" s="14"/>
      <c r="D57" s="15">
        <f>SUM(D58:D61)</f>
        <v>17924263.71</v>
      </c>
      <c r="E57" s="15">
        <f>SUM(E58:E61)</f>
        <v>14255752.53</v>
      </c>
    </row>
    <row r="58" spans="1:7" ht="135.75" customHeight="1">
      <c r="A58" s="20" t="s">
        <v>41</v>
      </c>
      <c r="B58" s="6" t="s">
        <v>87</v>
      </c>
      <c r="C58" s="6">
        <v>200</v>
      </c>
      <c r="D58" s="18">
        <f>2936519.44-1777965.33</f>
        <v>1158554.1099999999</v>
      </c>
      <c r="E58" s="18">
        <f>2936519.44</f>
        <v>2936519.44</v>
      </c>
      <c r="F58" s="21"/>
      <c r="G58" s="21"/>
    </row>
    <row r="59" spans="1:7" ht="288.75" customHeight="1">
      <c r="A59" s="17" t="s">
        <v>187</v>
      </c>
      <c r="B59" s="6" t="s">
        <v>188</v>
      </c>
      <c r="C59" s="6">
        <v>200</v>
      </c>
      <c r="D59" s="18">
        <f>11319233.09</f>
        <v>11319233.09</v>
      </c>
      <c r="E59" s="18">
        <f>11319233.09</f>
        <v>11319233.09</v>
      </c>
      <c r="F59" s="23"/>
      <c r="G59" s="23"/>
    </row>
    <row r="60" spans="1:7" ht="98.25" customHeight="1">
      <c r="A60" s="17" t="s">
        <v>192</v>
      </c>
      <c r="B60" s="6" t="s">
        <v>191</v>
      </c>
      <c r="C60" s="6">
        <v>200</v>
      </c>
      <c r="D60" s="18">
        <f>1777965.33</f>
        <v>1777965.33</v>
      </c>
      <c r="E60" s="18">
        <v>0</v>
      </c>
      <c r="F60" s="23"/>
      <c r="G60" s="23"/>
    </row>
    <row r="61" spans="1:7" ht="157.5" customHeight="1">
      <c r="A61" s="20" t="s">
        <v>178</v>
      </c>
      <c r="B61" s="6" t="s">
        <v>177</v>
      </c>
      <c r="C61" s="6">
        <v>200</v>
      </c>
      <c r="D61" s="18">
        <f>3485085.62+183425.56</f>
        <v>3668511.18</v>
      </c>
      <c r="E61" s="18">
        <f>0</f>
        <v>0</v>
      </c>
      <c r="F61" s="21"/>
      <c r="G61" s="21"/>
    </row>
    <row r="62" spans="1:7" s="16" customFormat="1" ht="60" customHeight="1">
      <c r="A62" s="19" t="s">
        <v>141</v>
      </c>
      <c r="B62" s="14" t="s">
        <v>142</v>
      </c>
      <c r="C62" s="14"/>
      <c r="D62" s="15">
        <f>D63</f>
        <v>2944690.94</v>
      </c>
      <c r="E62" s="15">
        <f>E63</f>
        <v>2000000</v>
      </c>
      <c r="F62" s="24"/>
      <c r="G62" s="24"/>
    </row>
    <row r="63" spans="1:7" ht="118.5" customHeight="1">
      <c r="A63" s="20" t="s">
        <v>143</v>
      </c>
      <c r="B63" s="6" t="s">
        <v>144</v>
      </c>
      <c r="C63" s="6">
        <v>200</v>
      </c>
      <c r="D63" s="18">
        <f>2000000+962549+6205.13-24063.19</f>
        <v>2944690.94</v>
      </c>
      <c r="E63" s="18">
        <f>2000000</f>
        <v>2000000</v>
      </c>
      <c r="F63" s="21"/>
      <c r="G63" s="21"/>
    </row>
    <row r="64" spans="1:5" ht="56.25">
      <c r="A64" s="9" t="s">
        <v>98</v>
      </c>
      <c r="B64" s="10" t="s">
        <v>22</v>
      </c>
      <c r="C64" s="10"/>
      <c r="D64" s="11">
        <f>D65</f>
        <v>389044</v>
      </c>
      <c r="E64" s="11">
        <f>E65</f>
        <v>389044</v>
      </c>
    </row>
    <row r="65" spans="1:5" s="16" customFormat="1" ht="39" customHeight="1">
      <c r="A65" s="19" t="s">
        <v>28</v>
      </c>
      <c r="B65" s="14" t="s">
        <v>23</v>
      </c>
      <c r="C65" s="14"/>
      <c r="D65" s="15">
        <f>SUM(D66:D66)</f>
        <v>389044</v>
      </c>
      <c r="E65" s="15">
        <f>SUM(E66:E66)</f>
        <v>389044</v>
      </c>
    </row>
    <row r="66" spans="1:5" ht="78" customHeight="1">
      <c r="A66" s="20" t="s">
        <v>42</v>
      </c>
      <c r="B66" s="6" t="s">
        <v>88</v>
      </c>
      <c r="C66" s="6">
        <v>200</v>
      </c>
      <c r="D66" s="18">
        <f>389044</f>
        <v>389044</v>
      </c>
      <c r="E66" s="18">
        <f>389044</f>
        <v>389044</v>
      </c>
    </row>
    <row r="67" spans="1:5" ht="115.5" customHeight="1">
      <c r="A67" s="9" t="s">
        <v>151</v>
      </c>
      <c r="B67" s="10" t="s">
        <v>43</v>
      </c>
      <c r="C67" s="10"/>
      <c r="D67" s="11">
        <f>D68</f>
        <v>2400000</v>
      </c>
      <c r="E67" s="11">
        <f>E68</f>
        <v>2400000</v>
      </c>
    </row>
    <row r="68" spans="1:5" s="16" customFormat="1" ht="57.75" customHeight="1">
      <c r="A68" s="19" t="s">
        <v>45</v>
      </c>
      <c r="B68" s="14" t="s">
        <v>44</v>
      </c>
      <c r="C68" s="14"/>
      <c r="D68" s="15">
        <f>D69</f>
        <v>2400000</v>
      </c>
      <c r="E68" s="15">
        <f>E69</f>
        <v>2400000</v>
      </c>
    </row>
    <row r="69" spans="1:5" ht="115.5" customHeight="1">
      <c r="A69" s="17" t="s">
        <v>150</v>
      </c>
      <c r="B69" s="6" t="s">
        <v>77</v>
      </c>
      <c r="C69" s="6">
        <v>800</v>
      </c>
      <c r="D69" s="18">
        <f>2400000</f>
        <v>2400000</v>
      </c>
      <c r="E69" s="18">
        <f>2400000</f>
        <v>2400000</v>
      </c>
    </row>
    <row r="70" spans="1:5" s="22" customFormat="1" ht="56.25">
      <c r="A70" s="9" t="s">
        <v>58</v>
      </c>
      <c r="B70" s="10" t="s">
        <v>59</v>
      </c>
      <c r="C70" s="6"/>
      <c r="D70" s="11">
        <f>D71+D75+D77</f>
        <v>484000</v>
      </c>
      <c r="E70" s="11">
        <f>E71+E75+E77</f>
        <v>484000</v>
      </c>
    </row>
    <row r="71" spans="1:5" s="22" customFormat="1" ht="37.5">
      <c r="A71" s="19" t="s">
        <v>60</v>
      </c>
      <c r="B71" s="14" t="s">
        <v>56</v>
      </c>
      <c r="C71" s="14"/>
      <c r="D71" s="15">
        <f>SUM(D72:D74)</f>
        <v>124000</v>
      </c>
      <c r="E71" s="15">
        <f>SUM(E72:E74)</f>
        <v>124000</v>
      </c>
    </row>
    <row r="72" spans="1:5" s="12" customFormat="1" ht="57.75" customHeight="1">
      <c r="A72" s="20" t="s">
        <v>121</v>
      </c>
      <c r="B72" s="6" t="s">
        <v>122</v>
      </c>
      <c r="C72" s="6">
        <v>200</v>
      </c>
      <c r="D72" s="18">
        <f>25000</f>
        <v>25000</v>
      </c>
      <c r="E72" s="18">
        <f>25000</f>
        <v>25000</v>
      </c>
    </row>
    <row r="73" spans="1:5" ht="96" customHeight="1">
      <c r="A73" s="20" t="s">
        <v>130</v>
      </c>
      <c r="B73" s="6" t="s">
        <v>89</v>
      </c>
      <c r="C73" s="6">
        <v>200</v>
      </c>
      <c r="D73" s="18">
        <f>90000</f>
        <v>90000</v>
      </c>
      <c r="E73" s="18">
        <f>90000</f>
        <v>90000</v>
      </c>
    </row>
    <row r="74" spans="1:5" ht="98.25" customHeight="1">
      <c r="A74" s="20" t="s">
        <v>61</v>
      </c>
      <c r="B74" s="6" t="s">
        <v>90</v>
      </c>
      <c r="C74" s="6">
        <v>200</v>
      </c>
      <c r="D74" s="18">
        <f>9000</f>
        <v>9000</v>
      </c>
      <c r="E74" s="18">
        <f>9000</f>
        <v>9000</v>
      </c>
    </row>
    <row r="75" spans="1:5" s="16" customFormat="1" ht="38.25" customHeight="1">
      <c r="A75" s="19" t="s">
        <v>27</v>
      </c>
      <c r="B75" s="14" t="s">
        <v>66</v>
      </c>
      <c r="C75" s="6"/>
      <c r="D75" s="15">
        <f>D76</f>
        <v>60000</v>
      </c>
      <c r="E75" s="15">
        <f>E76</f>
        <v>60000</v>
      </c>
    </row>
    <row r="76" spans="1:5" ht="94.5" customHeight="1">
      <c r="A76" s="20" t="s">
        <v>57</v>
      </c>
      <c r="B76" s="6" t="s">
        <v>91</v>
      </c>
      <c r="C76" s="6">
        <v>200</v>
      </c>
      <c r="D76" s="18">
        <f>60000</f>
        <v>60000</v>
      </c>
      <c r="E76" s="18">
        <f>60000</f>
        <v>60000</v>
      </c>
    </row>
    <row r="77" spans="1:5" s="16" customFormat="1" ht="79.5" customHeight="1">
      <c r="A77" s="19" t="s">
        <v>176</v>
      </c>
      <c r="B77" s="14" t="s">
        <v>123</v>
      </c>
      <c r="C77" s="14"/>
      <c r="D77" s="15">
        <f>SUM(D78:D78)</f>
        <v>300000</v>
      </c>
      <c r="E77" s="15">
        <f>SUM(E78:E78)</f>
        <v>300000</v>
      </c>
    </row>
    <row r="78" spans="1:5" ht="115.5" customHeight="1">
      <c r="A78" s="20" t="s">
        <v>124</v>
      </c>
      <c r="B78" s="6" t="s">
        <v>125</v>
      </c>
      <c r="C78" s="6">
        <v>200</v>
      </c>
      <c r="D78" s="18">
        <f>300000</f>
        <v>300000</v>
      </c>
      <c r="E78" s="18">
        <f>300000</f>
        <v>300000</v>
      </c>
    </row>
    <row r="79" spans="1:5" s="22" customFormat="1" ht="115.5" customHeight="1">
      <c r="A79" s="9" t="s">
        <v>109</v>
      </c>
      <c r="B79" s="10" t="s">
        <v>110</v>
      </c>
      <c r="C79" s="10"/>
      <c r="D79" s="11">
        <f>D80</f>
        <v>4528016.3</v>
      </c>
      <c r="E79" s="11">
        <f>E80</f>
        <v>4528016.3</v>
      </c>
    </row>
    <row r="80" spans="1:5" s="16" customFormat="1" ht="77.25" customHeight="1">
      <c r="A80" s="19" t="s">
        <v>111</v>
      </c>
      <c r="B80" s="14" t="s">
        <v>112</v>
      </c>
      <c r="C80" s="14"/>
      <c r="D80" s="15">
        <f>SUM(D81:D82)</f>
        <v>4528016.3</v>
      </c>
      <c r="E80" s="15">
        <f>SUM(E81:E82)</f>
        <v>4528016.3</v>
      </c>
    </row>
    <row r="81" spans="1:5" ht="135.75" customHeight="1">
      <c r="A81" s="17" t="s">
        <v>113</v>
      </c>
      <c r="B81" s="6" t="s">
        <v>114</v>
      </c>
      <c r="C81" s="6">
        <v>100</v>
      </c>
      <c r="D81" s="18">
        <f>3315406.3+1077332</f>
        <v>4392738.3</v>
      </c>
      <c r="E81" s="18">
        <f>3315406.3+1077332</f>
        <v>4392738.3</v>
      </c>
    </row>
    <row r="82" spans="1:5" ht="96.75" customHeight="1">
      <c r="A82" s="20" t="s">
        <v>115</v>
      </c>
      <c r="B82" s="6" t="s">
        <v>114</v>
      </c>
      <c r="C82" s="6">
        <v>200</v>
      </c>
      <c r="D82" s="18">
        <f>135278</f>
        <v>135278</v>
      </c>
      <c r="E82" s="18">
        <f>135278</f>
        <v>135278</v>
      </c>
    </row>
    <row r="83" spans="1:5" ht="37.5">
      <c r="A83" s="9" t="s">
        <v>106</v>
      </c>
      <c r="B83" s="10" t="s">
        <v>11</v>
      </c>
      <c r="C83" s="6"/>
      <c r="D83" s="11">
        <f>D84+D88</f>
        <v>675000</v>
      </c>
      <c r="E83" s="11">
        <f>E84+E88</f>
        <v>675000</v>
      </c>
    </row>
    <row r="84" spans="1:5" ht="96.75" customHeight="1">
      <c r="A84" s="9" t="s">
        <v>108</v>
      </c>
      <c r="B84" s="10" t="s">
        <v>12</v>
      </c>
      <c r="C84" s="6"/>
      <c r="D84" s="11">
        <f>D85</f>
        <v>151500</v>
      </c>
      <c r="E84" s="11">
        <f>E85</f>
        <v>151500</v>
      </c>
    </row>
    <row r="85" spans="1:5" s="22" customFormat="1" ht="56.25">
      <c r="A85" s="19" t="s">
        <v>67</v>
      </c>
      <c r="B85" s="14" t="s">
        <v>13</v>
      </c>
      <c r="C85" s="14"/>
      <c r="D85" s="15">
        <f>SUM(D86:D87)</f>
        <v>151500</v>
      </c>
      <c r="E85" s="15">
        <f>SUM(E86:E87)</f>
        <v>151500</v>
      </c>
    </row>
    <row r="86" spans="1:5" s="12" customFormat="1" ht="118.5" customHeight="1">
      <c r="A86" s="20" t="s">
        <v>173</v>
      </c>
      <c r="B86" s="6" t="s">
        <v>172</v>
      </c>
      <c r="C86" s="6">
        <v>200</v>
      </c>
      <c r="D86" s="18">
        <f>150000</f>
        <v>150000</v>
      </c>
      <c r="E86" s="18">
        <f>150000</f>
        <v>150000</v>
      </c>
    </row>
    <row r="87" spans="1:5" ht="98.25" customHeight="1">
      <c r="A87" s="20" t="s">
        <v>62</v>
      </c>
      <c r="B87" s="6" t="s">
        <v>92</v>
      </c>
      <c r="C87" s="6">
        <v>200</v>
      </c>
      <c r="D87" s="18">
        <f>1500</f>
        <v>1500</v>
      </c>
      <c r="E87" s="18">
        <f>1500</f>
        <v>1500</v>
      </c>
    </row>
    <row r="88" spans="1:5" ht="76.5" customHeight="1">
      <c r="A88" s="9" t="s">
        <v>63</v>
      </c>
      <c r="B88" s="10" t="s">
        <v>14</v>
      </c>
      <c r="C88" s="6"/>
      <c r="D88" s="11">
        <f>D89</f>
        <v>523500</v>
      </c>
      <c r="E88" s="11">
        <f>E89</f>
        <v>523500</v>
      </c>
    </row>
    <row r="89" spans="1:5" s="22" customFormat="1" ht="56.25">
      <c r="A89" s="19" t="s">
        <v>68</v>
      </c>
      <c r="B89" s="14" t="s">
        <v>15</v>
      </c>
      <c r="C89" s="14"/>
      <c r="D89" s="15">
        <f>SUM(D90:D92)</f>
        <v>523500</v>
      </c>
      <c r="E89" s="15">
        <f>SUM(E90:E92)</f>
        <v>523500</v>
      </c>
    </row>
    <row r="90" spans="1:5" ht="96" customHeight="1">
      <c r="A90" s="20" t="s">
        <v>64</v>
      </c>
      <c r="B90" s="6" t="s">
        <v>93</v>
      </c>
      <c r="C90" s="6">
        <v>200</v>
      </c>
      <c r="D90" s="18">
        <f>211500</f>
        <v>211500</v>
      </c>
      <c r="E90" s="18">
        <f>211500</f>
        <v>211500</v>
      </c>
    </row>
    <row r="91" spans="1:5" ht="134.25" customHeight="1">
      <c r="A91" s="20" t="s">
        <v>69</v>
      </c>
      <c r="B91" s="6" t="s">
        <v>94</v>
      </c>
      <c r="C91" s="6">
        <v>200</v>
      </c>
      <c r="D91" s="18">
        <f>12000</f>
        <v>12000</v>
      </c>
      <c r="E91" s="18">
        <f>12000</f>
        <v>12000</v>
      </c>
    </row>
    <row r="92" spans="1:5" ht="56.25">
      <c r="A92" s="20" t="s">
        <v>65</v>
      </c>
      <c r="B92" s="6" t="s">
        <v>95</v>
      </c>
      <c r="C92" s="6">
        <v>800</v>
      </c>
      <c r="D92" s="18">
        <f>400000-100000</f>
        <v>300000</v>
      </c>
      <c r="E92" s="18">
        <f>300000</f>
        <v>300000</v>
      </c>
    </row>
    <row r="93" spans="1:5" ht="75">
      <c r="A93" s="9" t="s">
        <v>107</v>
      </c>
      <c r="B93" s="10" t="s">
        <v>46</v>
      </c>
      <c r="C93" s="6"/>
      <c r="D93" s="11">
        <f>D94+D97</f>
        <v>1528068.19</v>
      </c>
      <c r="E93" s="11">
        <f>E94+E97</f>
        <v>1528068.19</v>
      </c>
    </row>
    <row r="94" spans="1:5" ht="37.5">
      <c r="A94" s="9" t="s">
        <v>47</v>
      </c>
      <c r="B94" s="10" t="s">
        <v>48</v>
      </c>
      <c r="C94" s="6"/>
      <c r="D94" s="11">
        <f>D95</f>
        <v>1061628.19</v>
      </c>
      <c r="E94" s="11">
        <f>E95</f>
        <v>1061628.19</v>
      </c>
    </row>
    <row r="95" spans="1:5" s="16" customFormat="1" ht="37.5">
      <c r="A95" s="19" t="s">
        <v>49</v>
      </c>
      <c r="B95" s="14" t="s">
        <v>52</v>
      </c>
      <c r="C95" s="14"/>
      <c r="D95" s="15">
        <f>SUM(D96:D96)</f>
        <v>1061628.19</v>
      </c>
      <c r="E95" s="15">
        <f>SUM(E96:E96)</f>
        <v>1061628.19</v>
      </c>
    </row>
    <row r="96" spans="1:5" ht="59.25" customHeight="1">
      <c r="A96" s="20" t="s">
        <v>53</v>
      </c>
      <c r="B96" s="6" t="s">
        <v>118</v>
      </c>
      <c r="C96" s="6">
        <v>300</v>
      </c>
      <c r="D96" s="18">
        <f>1061628.19</f>
        <v>1061628.19</v>
      </c>
      <c r="E96" s="18">
        <f>1061628.19</f>
        <v>1061628.19</v>
      </c>
    </row>
    <row r="97" spans="1:5" ht="56.25">
      <c r="A97" s="9" t="s">
        <v>54</v>
      </c>
      <c r="B97" s="10" t="s">
        <v>51</v>
      </c>
      <c r="C97" s="6"/>
      <c r="D97" s="11">
        <f>D98</f>
        <v>466440</v>
      </c>
      <c r="E97" s="11">
        <f>E98</f>
        <v>466440</v>
      </c>
    </row>
    <row r="98" spans="1:5" s="16" customFormat="1" ht="56.25">
      <c r="A98" s="19" t="s">
        <v>50</v>
      </c>
      <c r="B98" s="14" t="s">
        <v>55</v>
      </c>
      <c r="C98" s="14"/>
      <c r="D98" s="15">
        <f>SUM(D99:D99)</f>
        <v>466440</v>
      </c>
      <c r="E98" s="15">
        <f>SUM(E99:E99)</f>
        <v>466440</v>
      </c>
    </row>
    <row r="99" spans="1:5" ht="137.25" customHeight="1">
      <c r="A99" s="20" t="s">
        <v>116</v>
      </c>
      <c r="B99" s="6" t="s">
        <v>117</v>
      </c>
      <c r="C99" s="6">
        <v>300</v>
      </c>
      <c r="D99" s="18">
        <f>466440</f>
        <v>466440</v>
      </c>
      <c r="E99" s="18">
        <f>466440</f>
        <v>466440</v>
      </c>
    </row>
    <row r="100" spans="1:5" s="26" customFormat="1" ht="39.75" customHeight="1">
      <c r="A100" s="25" t="s">
        <v>139</v>
      </c>
      <c r="B100" s="10" t="s">
        <v>140</v>
      </c>
      <c r="C100" s="10"/>
      <c r="D100" s="11">
        <f>D101</f>
        <v>2418434.45</v>
      </c>
      <c r="E100" s="11">
        <f>E101</f>
        <v>2418434.45</v>
      </c>
    </row>
    <row r="101" spans="1:5" s="12" customFormat="1" ht="56.25">
      <c r="A101" s="9" t="s">
        <v>29</v>
      </c>
      <c r="B101" s="10" t="s">
        <v>16</v>
      </c>
      <c r="C101" s="6"/>
      <c r="D101" s="11">
        <f>SUM(D102:D105)</f>
        <v>2418434.45</v>
      </c>
      <c r="E101" s="11">
        <f>SUM(E102:E105)</f>
        <v>2418434.45</v>
      </c>
    </row>
    <row r="102" spans="1:5" ht="135" customHeight="1">
      <c r="A102" s="20" t="s">
        <v>131</v>
      </c>
      <c r="B102" s="6" t="s">
        <v>17</v>
      </c>
      <c r="C102" s="6">
        <v>100</v>
      </c>
      <c r="D102" s="18">
        <f>731884.6</f>
        <v>731884.6</v>
      </c>
      <c r="E102" s="18">
        <f>731884.6</f>
        <v>731884.6</v>
      </c>
    </row>
    <row r="103" spans="1:5" ht="135" customHeight="1">
      <c r="A103" s="20" t="s">
        <v>99</v>
      </c>
      <c r="B103" s="6" t="s">
        <v>75</v>
      </c>
      <c r="C103" s="6">
        <v>100</v>
      </c>
      <c r="D103" s="18">
        <f>1172083.85</f>
        <v>1172083.85</v>
      </c>
      <c r="E103" s="18">
        <f>1172083.85</f>
        <v>1172083.85</v>
      </c>
    </row>
    <row r="104" spans="1:5" ht="98.25" customHeight="1">
      <c r="A104" s="20" t="s">
        <v>100</v>
      </c>
      <c r="B104" s="6" t="s">
        <v>75</v>
      </c>
      <c r="C104" s="6">
        <v>200</v>
      </c>
      <c r="D104" s="18">
        <f>484466</f>
        <v>484466</v>
      </c>
      <c r="E104" s="18">
        <f>484466</f>
        <v>484466</v>
      </c>
    </row>
    <row r="105" spans="1:5" ht="58.5" customHeight="1">
      <c r="A105" s="20" t="s">
        <v>168</v>
      </c>
      <c r="B105" s="6" t="s">
        <v>169</v>
      </c>
      <c r="C105" s="6">
        <v>800</v>
      </c>
      <c r="D105" s="18">
        <f>30000</f>
        <v>30000</v>
      </c>
      <c r="E105" s="18">
        <f>30000</f>
        <v>30000</v>
      </c>
    </row>
    <row r="106" spans="1:5" s="26" customFormat="1" ht="56.25">
      <c r="A106" s="9" t="s">
        <v>137</v>
      </c>
      <c r="B106" s="10" t="s">
        <v>138</v>
      </c>
      <c r="C106" s="10"/>
      <c r="D106" s="11">
        <f>D107</f>
        <v>418501.62</v>
      </c>
      <c r="E106" s="11">
        <f>E107</f>
        <v>414000</v>
      </c>
    </row>
    <row r="107" spans="1:5" s="16" customFormat="1" ht="75">
      <c r="A107" s="9" t="s">
        <v>30</v>
      </c>
      <c r="B107" s="10" t="s">
        <v>18</v>
      </c>
      <c r="C107" s="14"/>
      <c r="D107" s="11">
        <f>SUM(D108:D112)</f>
        <v>418501.62</v>
      </c>
      <c r="E107" s="11">
        <f>SUM(E108:E112)</f>
        <v>414000</v>
      </c>
    </row>
    <row r="108" spans="1:5" s="16" customFormat="1" ht="39.75" customHeight="1">
      <c r="A108" s="20" t="s">
        <v>153</v>
      </c>
      <c r="B108" s="6" t="s">
        <v>154</v>
      </c>
      <c r="C108" s="6">
        <v>800</v>
      </c>
      <c r="D108" s="18">
        <f>70000</f>
        <v>70000</v>
      </c>
      <c r="E108" s="18">
        <f>70000</f>
        <v>70000</v>
      </c>
    </row>
    <row r="109" spans="1:5" s="16" customFormat="1" ht="60.75" customHeight="1">
      <c r="A109" s="20" t="s">
        <v>174</v>
      </c>
      <c r="B109" s="6" t="s">
        <v>175</v>
      </c>
      <c r="C109" s="6">
        <v>700</v>
      </c>
      <c r="D109" s="18">
        <f>10706.75-6205.13</f>
        <v>4501.62</v>
      </c>
      <c r="E109" s="18">
        <f>0</f>
        <v>0</v>
      </c>
    </row>
    <row r="110" spans="1:5" s="16" customFormat="1" ht="99" customHeight="1">
      <c r="A110" s="20" t="s">
        <v>160</v>
      </c>
      <c r="B110" s="6" t="s">
        <v>161</v>
      </c>
      <c r="C110" s="6">
        <v>200</v>
      </c>
      <c r="D110" s="18">
        <f>36000</f>
        <v>36000</v>
      </c>
      <c r="E110" s="18">
        <f>36000</f>
        <v>36000</v>
      </c>
    </row>
    <row r="111" spans="1:5" s="16" customFormat="1" ht="96" customHeight="1">
      <c r="A111" s="20" t="s">
        <v>180</v>
      </c>
      <c r="B111" s="6" t="s">
        <v>155</v>
      </c>
      <c r="C111" s="6">
        <v>200</v>
      </c>
      <c r="D111" s="18">
        <f>100000</f>
        <v>100000</v>
      </c>
      <c r="E111" s="18">
        <f>100000</f>
        <v>100000</v>
      </c>
    </row>
    <row r="112" spans="1:5" ht="77.25" customHeight="1">
      <c r="A112" s="20" t="s">
        <v>101</v>
      </c>
      <c r="B112" s="6" t="s">
        <v>76</v>
      </c>
      <c r="C112" s="6">
        <v>300</v>
      </c>
      <c r="D112" s="18">
        <f>208000</f>
        <v>208000</v>
      </c>
      <c r="E112" s="18">
        <f>208000</f>
        <v>208000</v>
      </c>
    </row>
    <row r="113" spans="1:5" s="4" customFormat="1" ht="18.75">
      <c r="A113" s="35" t="s">
        <v>132</v>
      </c>
      <c r="B113" s="35"/>
      <c r="C113" s="35"/>
      <c r="D113" s="11">
        <f>D23+D37+D83+D93+D100+D106</f>
        <v>66832558.88999999</v>
      </c>
      <c r="E113" s="11">
        <f>E23+E37+E83+E93+E100+E106</f>
        <v>61998196.82000001</v>
      </c>
    </row>
    <row r="114" spans="4:7" ht="18.75">
      <c r="D114" s="27"/>
      <c r="E114" s="33" t="s">
        <v>200</v>
      </c>
      <c r="F114" s="28"/>
      <c r="G114" s="28"/>
    </row>
    <row r="115" spans="2:7" s="12" customFormat="1" ht="18.75">
      <c r="B115" s="29"/>
      <c r="C115" s="30"/>
      <c r="D115" s="28"/>
      <c r="F115" s="28"/>
      <c r="G115" s="28"/>
    </row>
    <row r="118" spans="1:4" s="12" customFormat="1" ht="18.75">
      <c r="A118" s="31"/>
      <c r="B118" s="29"/>
      <c r="C118" s="30"/>
      <c r="D118" s="28"/>
    </row>
    <row r="119" spans="1:4" s="12" customFormat="1" ht="18.75">
      <c r="A119" s="32"/>
      <c r="B119" s="29"/>
      <c r="C119" s="30"/>
      <c r="D119" s="28"/>
    </row>
    <row r="120" ht="18.75">
      <c r="D120" s="28"/>
    </row>
  </sheetData>
  <sheetProtection/>
  <mergeCells count="21">
    <mergeCell ref="A1:E1"/>
    <mergeCell ref="A2:E2"/>
    <mergeCell ref="A3:E3"/>
    <mergeCell ref="A4:E4"/>
    <mergeCell ref="A5:E5"/>
    <mergeCell ref="A6:E6"/>
    <mergeCell ref="A7:E7"/>
    <mergeCell ref="A8:E8"/>
    <mergeCell ref="D20:E20"/>
    <mergeCell ref="A20:A21"/>
    <mergeCell ref="B20:B21"/>
    <mergeCell ref="C20:C21"/>
    <mergeCell ref="D10:E10"/>
    <mergeCell ref="A113:C113"/>
    <mergeCell ref="A16:E16"/>
    <mergeCell ref="A18:E18"/>
    <mergeCell ref="A11:E11"/>
    <mergeCell ref="A12:E12"/>
    <mergeCell ref="A13:E13"/>
    <mergeCell ref="A14:E14"/>
    <mergeCell ref="A15:E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2021-06-08T06:31:29Z</dcterms:modified>
  <cp:category/>
  <cp:version/>
  <cp:contentType/>
  <cp:contentStatus/>
</cp:coreProperties>
</file>