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1'!$28:$28</definedName>
  </definedNames>
  <calcPr fullCalcOnLoad="1"/>
</workbook>
</file>

<file path=xl/sharedStrings.xml><?xml version="1.0" encoding="utf-8"?>
<sst xmlns="http://schemas.openxmlformats.org/spreadsheetml/2006/main" count="253" uniqueCount="206">
  <si>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</si>
  <si>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</si>
  <si>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</si>
  <si>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</si>
  <si>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</si>
  <si>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</si>
  <si>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</si>
  <si>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</si>
  <si>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</si>
  <si>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</si>
  <si>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</si>
  <si>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</si>
  <si>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</si>
  <si>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000 1 05 00000 00 0000 000</t>
  </si>
  <si>
    <t>182 1 05 03010 01 0000 110</t>
  </si>
  <si>
    <t>000 1 08 00000 00 0000 000</t>
  </si>
  <si>
    <t>000 1 08 07000 01 0000 110</t>
  </si>
  <si>
    <t>000 1 11 00000 00 0000 000</t>
  </si>
  <si>
    <t>000 1 11 05000 00 0000 120</t>
  </si>
  <si>
    <t>000 1 12 00000 00 0000 000</t>
  </si>
  <si>
    <t>000 1 13 00000 00 0000 000</t>
  </si>
  <si>
    <t>000 1 14 00000 00 0000 000</t>
  </si>
  <si>
    <t>000 1 14 02000 00 0000 000</t>
  </si>
  <si>
    <t>000 1 14 06000 00 0000 430</t>
  </si>
  <si>
    <t>000 1 16 00000 00 0000 000</t>
  </si>
  <si>
    <t>000 2 00 00000 00 0000 000</t>
  </si>
  <si>
    <t>000 1 12 01000 01 0000 120</t>
  </si>
  <si>
    <t>000 1 13 01000 00 0000 130</t>
  </si>
  <si>
    <t>Наименование доходов</t>
  </si>
  <si>
    <t>000 1 03 00000 00 0000 000</t>
  </si>
  <si>
    <t>000 1 03 02000 01 0000 110</t>
  </si>
  <si>
    <t>000 1 05 03000 01 0000 110</t>
  </si>
  <si>
    <t>ПЛАТЕЖИ ПРИ ПОЛЬЗОВАНИИ ПРИРОДНЫМИ РЕСУРСАМИ</t>
  </si>
  <si>
    <t>000 2 02 00000 00 0000 000</t>
  </si>
  <si>
    <t>НАЛОГИ НА ТОВАРЫ (РАБОТЫ, УСЛУГИ), РЕАЛИЗУЕМЫЕ НА ТЕРРИТОРИИ РОССИЙСКОЙ ФЕДЕРАЦИИ</t>
  </si>
  <si>
    <t>000 1 08 03000 01 0000 110</t>
  </si>
  <si>
    <t>000 1 05 03010 01 0000 110</t>
  </si>
  <si>
    <t>000 1 13 02000 00 0000 130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</si>
  <si>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</si>
  <si>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</si>
  <si>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 xml:space="preserve">НАЛОГОВЫЕ И НЕНАЛОГОВЫЕ ДОХОДЫ </t>
  </si>
  <si>
    <t>000 2 02 10000 00 0000 150</t>
  </si>
  <si>
    <t>000 2 02 20000 00 0000 150</t>
  </si>
  <si>
    <t>000 2 02 30000 00 0000 150</t>
  </si>
  <si>
    <r>
      <t xml:space="preserve">БЕЗВОЗМЕЗДНЫЕ ПОСТУПЛЕНИЯ </t>
    </r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</si>
  <si>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</si>
  <si>
    <t>2022 год</t>
  </si>
  <si>
    <t xml:space="preserve">000 1 16 01000 01 0000 140
</t>
  </si>
  <si>
    <t xml:space="preserve">000 1 16 10000 00 0000 140
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</si>
  <si>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</si>
  <si>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</si>
  <si>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</si>
  <si>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</si>
  <si>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</si>
  <si>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</si>
  <si>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</si>
  <si>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</si>
  <si>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оказания платных услуг (работ)</t>
  </si>
  <si>
    <t>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</si>
  <si>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</si>
  <si>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</si>
  <si>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</si>
  <si>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</si>
  <si>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</si>
  <si>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Платежи в целях возмещения причиненного ущерба (убытков)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</si>
  <si>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</si>
  <si>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</si>
  <si>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</si>
  <si>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</si>
  <si>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Субвенции бюджетам бюджетной системы Российской Федерации</t>
  </si>
  <si>
    <t>000 2 02 40000 00 0000 150</t>
  </si>
  <si>
    <t xml:space="preserve">Иные межбюджетные трансферты </t>
  </si>
  <si>
    <t>000 2 02 40014 00 0000 150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</si>
  <si>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</si>
  <si>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000 2 02 40014 05 0000 150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</si>
  <si>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</si>
  <si>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043 2 02 40014 05 0000 150</t>
  </si>
  <si>
    <t>000 2 07 00000 00 0000 000</t>
  </si>
  <si>
    <r>
      <t xml:space="preserve">ПРОЧИЕ БЕЗВОЗМЕЗДНЫЕ ПОСТУПЛЕНИЯ </t>
    </r>
    <r>
      <rPr>
        <b/>
        <sz val="14"/>
        <rFont val="Times New Roman"/>
        <family val="1"/>
      </rPr>
      <t xml:space="preserve">
</t>
    </r>
  </si>
  <si>
    <t xml:space="preserve">000 2 07 05000 05 0000 150
</t>
  </si>
  <si>
    <r>
      <t xml:space="preserve">Прочие безвозмездные поступления в бюджеты муниципальных районов </t>
    </r>
    <r>
      <rPr>
        <sz val="14"/>
        <rFont val="Times New Roman"/>
        <family val="1"/>
      </rPr>
      <t xml:space="preserve">
</t>
    </r>
  </si>
  <si>
    <t xml:space="preserve">000 2 07 05020 05 0000 150
</t>
  </si>
  <si>
    <r>
      <t xml:space="preserve">Поступления от денежных пожертвований, предоставляемых физическими лицами получателям средств бюджетов муниципальных районов </t>
    </r>
    <r>
      <rPr>
        <sz val="14"/>
        <rFont val="Times New Roman"/>
        <family val="1"/>
      </rPr>
      <t xml:space="preserve">
</t>
    </r>
  </si>
  <si>
    <t xml:space="preserve">039 2 07 05020 05 0000 150
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</si>
  <si>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</si>
  <si>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</si>
  <si>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000 2 19 00000 05 0000 150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</si>
  <si>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</si>
  <si>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000 2 19 60010 05 0000 150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</si>
  <si>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</si>
  <si>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035 2 19 60010 05 0000 150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</si>
  <si>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</si>
  <si>
    <t xml:space="preserve">039 2 19 60010 05 0000 150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</si>
  <si>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0"/>
        <color indexed="56"/>
        <rFont val="Times New Roman"/>
        <family val="1"/>
      </rPr>
      <t xml:space="preserve"> </t>
    </r>
    <r>
      <rPr>
        <sz val="14"/>
        <rFont val="Times New Roman"/>
        <family val="1"/>
      </rPr>
      <t xml:space="preserve">
</t>
    </r>
  </si>
  <si>
    <t xml:space="preserve">000 2 02 49000 00 0000 150
</t>
  </si>
  <si>
    <t xml:space="preserve">Межбюджетные трансферты, передаваемые бюджетам, за счет средств резервного фонда Президента Российской Федерации
</t>
  </si>
  <si>
    <t xml:space="preserve">000 2 02 49000 05 0000 150
</t>
  </si>
  <si>
    <t xml:space="preserve">Межбюджетные трансферты, передаваемые бюджетам муниципальных районов, за счет средств резервного фонда Президента Российской Федерации
</t>
  </si>
  <si>
    <t xml:space="preserve">000 2 02 49999 05 0000 150
</t>
  </si>
  <si>
    <t xml:space="preserve">Прочие межбюджетные трансферты, передаваемые бюджетам муниципальных районов
</t>
  </si>
  <si>
    <t xml:space="preserve">044 2 02 49999 05 0000 150
</t>
  </si>
  <si>
    <t>2023 год</t>
  </si>
  <si>
    <t xml:space="preserve">000 1 05 01000 00 0000 110
</t>
  </si>
  <si>
    <t xml:space="preserve">Налог, взимаемый в связи с применением упрощенной системы налогообложения
</t>
  </si>
  <si>
    <t xml:space="preserve">000 2 02 20077 00 0000 150
</t>
  </si>
  <si>
    <t xml:space="preserve">Субсидии бюджетам на софинансирование капитальных вложений в объекты муниципальной собственности
</t>
  </si>
  <si>
    <t>000 2 02 20077 05 0000 150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</si>
  <si>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</si>
  <si>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044 2 02 20077 05 0000 150</t>
  </si>
  <si>
    <t xml:space="preserve">000 1 07 00000 00 0000 000
</t>
  </si>
  <si>
    <t xml:space="preserve">НАЛОГИ, СБОРЫ И РЕГУЛЯРНЫЕ ПЛАТЕЖИ ЗА ПОЛЬЗОВАНИЕ ПРИРОДНЫМИ РЕСУРСАМИ
</t>
  </si>
  <si>
    <t xml:space="preserve">000 1 07 01000 01 0000 110
</t>
  </si>
  <si>
    <t xml:space="preserve">Налог на добычу полезных ископаемых
</t>
  </si>
  <si>
    <t xml:space="preserve">000 1 07 01020 01 0000 110
</t>
  </si>
  <si>
    <t xml:space="preserve">Налог на добычу общераспространенных полезных ископаемых
</t>
  </si>
  <si>
    <t xml:space="preserve">182 1 07 01020 01 0000 110
</t>
  </si>
  <si>
    <t>041 2 02 29999 05 0000 150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</si>
  <si>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
</t>
  </si>
  <si>
    <t xml:space="preserve">Прочие безвозмездные поступления в бюджеты муниципальных районов
</t>
  </si>
  <si>
    <t xml:space="preserve">000 2 07 00000 00 0000 000
</t>
  </si>
  <si>
    <t xml:space="preserve">ПРОЧИЕ БЕЗВОЗМЕЗДНЫЕ ПОСТУПЛЕНИЯ
</t>
  </si>
  <si>
    <t xml:space="preserve">000 2 19 00000 00 0000 000
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</si>
  <si>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</si>
  <si>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000 1 05 02000 02 0000 110</t>
  </si>
  <si>
    <t xml:space="preserve">Единый налог на вмененный доход для отдельных видов деятельности
</t>
  </si>
  <si>
    <t>000 1 05 02010 02 0000 110</t>
  </si>
  <si>
    <t>182 1 05 02010 02 0000 110</t>
  </si>
  <si>
    <t>Прочие доходы от компенсации затрат бюджетов муниципальных районов (прочие доходы от компенсации затрат бюджета муниципального района)</t>
  </si>
  <si>
    <t>000 1 09 00000 00 0000 000</t>
  </si>
  <si>
    <t>ЗАДОЛЖЕННОСТЬ И ПЕРЕРАСЧЕТЫ ПО ОТМЕНЕННЫМ НАЛОГАМ, СБОРАМ И ИНЫМ ОБЯЗАТЕЛЬНЫМ ПЛАТЕЖАМ</t>
  </si>
  <si>
    <t>035 1 13 02995 05 0001 130</t>
  </si>
  <si>
    <t xml:space="preserve">000 1 09 07000 00 0000 110
</t>
  </si>
  <si>
    <t xml:space="preserve">Прочие налоги и сборы (по отмененным местным налогам и сборам)
</t>
  </si>
  <si>
    <t>000 1 09 07050 00 0000 110</t>
  </si>
  <si>
    <t xml:space="preserve">Прочие местные налоги и сборы
</t>
  </si>
  <si>
    <t xml:space="preserve">000 1 09 07053 05 0000 110
</t>
  </si>
  <si>
    <t xml:space="preserve">Прочие местные налоги и сборы, мобилизуемые на территориях муниципальных районов
</t>
  </si>
  <si>
    <t xml:space="preserve">182 1 09 07053 05 0000 110
</t>
  </si>
  <si>
    <t>2024 год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</si>
  <si>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</si>
  <si>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 xml:space="preserve">000 1 05 02020 02 0000 110
</t>
  </si>
  <si>
    <t xml:space="preserve">182 1 05 02020 02 0000 110
</t>
  </si>
  <si>
    <t xml:space="preserve">000 1 09 01000 00 0000 110
</t>
  </si>
  <si>
    <t xml:space="preserve">000 1 09 01030 05 0000 110
</t>
  </si>
  <si>
    <t xml:space="preserve">182 1 09 01030 05 0000 110
</t>
  </si>
  <si>
    <t xml:space="preserve">Налог на прибыль организаций, зачислявшийся до 1 января 2005 года в местные бюджеты
</t>
  </si>
  <si>
    <t xml:space="preserve">Налог на прибыль организаций, зачислявшийся до 1 января 2005 года в местные бюджеты, мобилизуемый на территориях муниципальных районов
</t>
  </si>
  <si>
    <t xml:space="preserve">000 1 09 04000 00 0000 110
</t>
  </si>
  <si>
    <t xml:space="preserve">000 1 09 04010 02 0000 110
</t>
  </si>
  <si>
    <t xml:space="preserve">182 1 09 04010 02 0000 110
</t>
  </si>
  <si>
    <t xml:space="preserve">Налоги на имущество
</t>
  </si>
  <si>
    <t xml:space="preserve">Налог на имущество предприятий
</t>
  </si>
  <si>
    <t xml:space="preserve">000 1 09 06000 02 0000 110
</t>
  </si>
  <si>
    <t xml:space="preserve">000 1 09 06010 02 0000 110
</t>
  </si>
  <si>
    <t xml:space="preserve">182 1 09 06010 02 0000 110
</t>
  </si>
  <si>
    <t xml:space="preserve">Прочие налоги и сборы (по отмененным налогам и сборам субъектов Российской Федерации)
</t>
  </si>
  <si>
    <t xml:space="preserve">Налог с продаж
</t>
  </si>
  <si>
    <t xml:space="preserve">000 1 09 07030 00 0000 110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</si>
  <si>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
</t>
  </si>
  <si>
    <t xml:space="preserve">000 1 09 07033 05 0000 110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</si>
  <si>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
</t>
  </si>
  <si>
    <t xml:space="preserve">182 1 09 07033 05 0000 110
</t>
  </si>
  <si>
    <t>039 1 13 02995 05 0001 130</t>
  </si>
  <si>
    <t xml:space="preserve">000 1 16 07010 00 0000 140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</si>
  <si>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</si>
  <si>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 xml:space="preserve">000 1 16 07010 05 0000 140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</si>
  <si>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
</t>
  </si>
  <si>
    <t xml:space="preserve">039 1 16 07010 05 0000 140
</t>
  </si>
  <si>
    <t xml:space="preserve">044 1 16 07010 05 0000 140
</t>
  </si>
  <si>
    <t xml:space="preserve">000 1 16 10129 01 0000 140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</si>
  <si>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</si>
  <si>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182 1 16 10129 01 0000 140
</t>
  </si>
  <si>
    <t xml:space="preserve">000 1 16 07000 00 0000 140
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</si>
  <si>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</si>
  <si>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>Сумма, руб.</t>
  </si>
  <si>
    <t xml:space="preserve">000 1 05 02000 02 0000 110
</t>
  </si>
  <si>
    <t>000 1 16 11000 01 0000 140</t>
  </si>
  <si>
    <t xml:space="preserve">Платежи, уплачиваемые в целях возмещения вреда
</t>
  </si>
  <si>
    <t>к решению Совета Южского</t>
  </si>
  <si>
    <t>муниципального района</t>
  </si>
  <si>
    <t>"О бюджете Южского</t>
  </si>
  <si>
    <t>на 2022 год и на плановый</t>
  </si>
  <si>
    <t>период 2023 и 2024 годов"</t>
  </si>
  <si>
    <t>Код классификации доходов бюджетов Российской Федерации</t>
  </si>
  <si>
    <t>Таблица 1</t>
  </si>
  <si>
    <t xml:space="preserve">Доходы бюджета Южского муниципального района по группам, подгруппам и статьям классификации доходов бюджетов на 2022 год и на плановый период 2023 и 2024 годов </t>
  </si>
  <si>
    <t>000 1 05 04000 02 0000 110</t>
  </si>
  <si>
    <t>Налог, взимаемый в связи с применением патентной системы налогообложения</t>
  </si>
  <si>
    <t>от 23.12.2021 № 115</t>
  </si>
  <si>
    <t>Приложение № 1</t>
  </si>
  <si>
    <t>"О внесении изменений и дополнений</t>
  </si>
  <si>
    <t xml:space="preserve">в решение Совета Южского </t>
  </si>
  <si>
    <t>Южского муниципального района</t>
  </si>
  <si>
    <t>"Приложение № 2</t>
  </si>
  <si>
    <t>от 23.12.2021 № 115 "О бюджете</t>
  </si>
  <si>
    <t>период 2023 и 2024 годов""</t>
  </si>
  <si>
    <t>"</t>
  </si>
  <si>
    <t>000 2 18 00000 00 0000 000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</si>
  <si>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</si>
  <si>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 xml:space="preserve">000 2 18 00000 05 0000 150
</t>
  </si>
  <si>
    <t xml:space="preserve"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</si>
  <si>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</si>
  <si>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000 2 18 00000 00 0000 150
</t>
  </si>
  <si>
    <t>000 1 11 09000 00 0000 120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</si>
  <si>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</si>
  <si>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от 24.06.2022 № 63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</si>
</sst>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  <numFmt numFmtId="180" formatCode="#,##0.00\ &quot;₽&quot;"/>
  </numFmts>
  <fonts count="47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justify" vertical="top" wrapText="1"/>
    </xf>
    <xf numFmtId="0" fontId="46" fillId="33" borderId="10" xfId="0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0" xfId="0" applyNumberFormat="1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justify" vertical="top" wrapText="1"/>
    </xf>
    <xf numFmtId="11" fontId="2" fillId="33" borderId="10" xfId="0" applyNumberFormat="1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justify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left" vertical="center" wrapText="1"/>
    </xf>
    <xf numFmtId="2" fontId="3" fillId="33" borderId="12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 wrapText="1"/>
    </xf>
    <xf numFmtId="0" fontId="3" fillId="0" borderId="16" xfId="0" applyFont="1" applyFill="1" applyBorder="1" applyAlignment="1">
      <alignment horizontal="center" vertical="top" wrapText="1"/>
    </xf>
    <xf numFmtId="11" fontId="3" fillId="33" borderId="10" xfId="0" applyNumberFormat="1" applyFont="1" applyFill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2"/>
  <sheetViews>
    <sheetView tabSelected="1" zoomScalePageLayoutView="0" workbookViewId="0" topLeftCell="A133">
      <selection activeCell="B133" sqref="B133"/>
    </sheetView>
  </sheetViews>
  <sheetFormatPr defaultColWidth="9.00390625" defaultRowHeight="12.75"/>
  <cols>
    <col min="1" max="1" width="35.75390625" style="2" customWidth="1"/>
    <col min="2" max="2" width="48.375" style="3" customWidth="1"/>
    <col min="3" max="3" width="19.375" style="5" customWidth="1"/>
    <col min="4" max="5" width="20.00390625" style="3" customWidth="1"/>
    <col min="6" max="6" width="14.75390625" style="3" customWidth="1"/>
    <col min="7" max="7" width="14.125" style="3" customWidth="1"/>
    <col min="8" max="16384" width="9.125" style="3" customWidth="1"/>
  </cols>
  <sheetData>
    <row r="1" spans="3:5" ht="18.75">
      <c r="C1" s="58" t="s">
        <v>189</v>
      </c>
      <c r="D1" s="58"/>
      <c r="E1" s="58"/>
    </row>
    <row r="2" spans="3:5" ht="18.75">
      <c r="C2" s="58" t="s">
        <v>178</v>
      </c>
      <c r="D2" s="58"/>
      <c r="E2" s="58"/>
    </row>
    <row r="3" spans="3:5" ht="18.75">
      <c r="C3" s="58" t="s">
        <v>179</v>
      </c>
      <c r="D3" s="58"/>
      <c r="E3" s="58"/>
    </row>
    <row r="4" spans="3:5" ht="18.75">
      <c r="C4" s="58" t="s">
        <v>190</v>
      </c>
      <c r="D4" s="58"/>
      <c r="E4" s="58"/>
    </row>
    <row r="5" spans="3:5" ht="18.75">
      <c r="C5" s="58" t="s">
        <v>191</v>
      </c>
      <c r="D5" s="58"/>
      <c r="E5" s="58"/>
    </row>
    <row r="6" spans="3:5" ht="18.75">
      <c r="C6" s="58" t="s">
        <v>179</v>
      </c>
      <c r="D6" s="58"/>
      <c r="E6" s="58"/>
    </row>
    <row r="7" spans="3:5" ht="18.75">
      <c r="C7" s="58" t="s">
        <v>194</v>
      </c>
      <c r="D7" s="58"/>
      <c r="E7" s="58"/>
    </row>
    <row r="8" spans="3:5" ht="18.75">
      <c r="C8" s="58" t="s">
        <v>192</v>
      </c>
      <c r="D8" s="58"/>
      <c r="E8" s="58"/>
    </row>
    <row r="9" spans="3:5" ht="18.75">
      <c r="C9" s="58" t="s">
        <v>181</v>
      </c>
      <c r="D9" s="58"/>
      <c r="E9" s="58"/>
    </row>
    <row r="10" spans="3:5" ht="18.75">
      <c r="C10" s="58" t="s">
        <v>195</v>
      </c>
      <c r="D10" s="58"/>
      <c r="E10" s="58"/>
    </row>
    <row r="11" spans="3:5" ht="18.75">
      <c r="C11" s="58" t="s">
        <v>205</v>
      </c>
      <c r="D11" s="58"/>
      <c r="E11" s="58"/>
    </row>
    <row r="13" spans="3:5" ht="18.75">
      <c r="C13" s="58" t="s">
        <v>193</v>
      </c>
      <c r="D13" s="58"/>
      <c r="E13" s="58"/>
    </row>
    <row r="14" spans="3:5" ht="18.75">
      <c r="C14" s="58" t="s">
        <v>178</v>
      </c>
      <c r="D14" s="58"/>
      <c r="E14" s="58"/>
    </row>
    <row r="15" spans="3:5" ht="18.75">
      <c r="C15" s="58" t="s">
        <v>179</v>
      </c>
      <c r="D15" s="58"/>
      <c r="E15" s="58"/>
    </row>
    <row r="16" spans="3:5" ht="18.75">
      <c r="C16" s="58" t="s">
        <v>180</v>
      </c>
      <c r="D16" s="58"/>
      <c r="E16" s="58"/>
    </row>
    <row r="17" spans="3:5" ht="18.75">
      <c r="C17" s="58" t="s">
        <v>179</v>
      </c>
      <c r="D17" s="58"/>
      <c r="E17" s="58"/>
    </row>
    <row r="18" spans="3:5" ht="18.75">
      <c r="C18" s="58" t="s">
        <v>181</v>
      </c>
      <c r="D18" s="58"/>
      <c r="E18" s="58"/>
    </row>
    <row r="19" spans="3:5" ht="18.75">
      <c r="C19" s="58" t="s">
        <v>182</v>
      </c>
      <c r="D19" s="58"/>
      <c r="E19" s="58"/>
    </row>
    <row r="20" spans="3:5" ht="18.75">
      <c r="C20" s="59" t="s">
        <v>188</v>
      </c>
      <c r="D20" s="59"/>
      <c r="E20" s="59"/>
    </row>
    <row r="21" spans="3:5" ht="18.75">
      <c r="C21" s="43"/>
      <c r="D21" s="43"/>
      <c r="E21" s="43"/>
    </row>
    <row r="22" spans="3:5" ht="18.75">
      <c r="C22" s="58" t="s">
        <v>184</v>
      </c>
      <c r="D22" s="58"/>
      <c r="E22" s="58"/>
    </row>
    <row r="23" spans="3:5" ht="18.75">
      <c r="C23" s="43"/>
      <c r="D23" s="43"/>
      <c r="E23" s="43"/>
    </row>
    <row r="24" spans="1:5" ht="36.75" customHeight="1">
      <c r="A24" s="60" t="s">
        <v>185</v>
      </c>
      <c r="B24" s="60"/>
      <c r="C24" s="60"/>
      <c r="D24" s="60"/>
      <c r="E24" s="60"/>
    </row>
    <row r="25" spans="1:5" ht="19.5" customHeight="1">
      <c r="A25" s="61"/>
      <c r="B25" s="61"/>
      <c r="C25" s="61"/>
      <c r="D25" s="61"/>
      <c r="E25" s="61"/>
    </row>
    <row r="26" spans="1:5" ht="42.75" customHeight="1">
      <c r="A26" s="52" t="s">
        <v>183</v>
      </c>
      <c r="B26" s="54" t="s">
        <v>28</v>
      </c>
      <c r="C26" s="55" t="s">
        <v>174</v>
      </c>
      <c r="D26" s="56"/>
      <c r="E26" s="57"/>
    </row>
    <row r="27" spans="1:5" ht="34.5" customHeight="1">
      <c r="A27" s="53"/>
      <c r="B27" s="54"/>
      <c r="C27" s="27" t="s">
        <v>46</v>
      </c>
      <c r="D27" s="27" t="s">
        <v>101</v>
      </c>
      <c r="E27" s="35" t="s">
        <v>138</v>
      </c>
    </row>
    <row r="28" spans="1:5" ht="18.75">
      <c r="A28" s="28">
        <v>1</v>
      </c>
      <c r="B28" s="28">
        <v>2</v>
      </c>
      <c r="C28" s="26">
        <v>3</v>
      </c>
      <c r="D28" s="26">
        <v>4</v>
      </c>
      <c r="E28" s="36">
        <v>5</v>
      </c>
    </row>
    <row r="29" spans="1:5" ht="37.5">
      <c r="A29" s="13" t="s">
        <v>8</v>
      </c>
      <c r="B29" s="16" t="s">
        <v>40</v>
      </c>
      <c r="C29" s="22">
        <f>C30+C32+C34+C51+C71+C74+C76+C81+C84</f>
        <v>73463483.52</v>
      </c>
      <c r="D29" s="42">
        <f>D30+D32+D34+D51+D71+D74+D76+D81+D84</f>
        <v>71302413.96000001</v>
      </c>
      <c r="E29" s="42">
        <f>E30+E32+E34+E51+E71+E74+E76+E81+E84</f>
        <v>71302413.96000001</v>
      </c>
    </row>
    <row r="30" spans="1:5" ht="18.75">
      <c r="A30" s="13" t="s">
        <v>9</v>
      </c>
      <c r="B30" s="16" t="s">
        <v>10</v>
      </c>
      <c r="C30" s="22">
        <f>C31</f>
        <v>58972018.61</v>
      </c>
      <c r="D30" s="22">
        <f>D31</f>
        <v>59015548.71</v>
      </c>
      <c r="E30" s="22">
        <f>E31</f>
        <v>59015548.71</v>
      </c>
    </row>
    <row r="31" spans="1:5" ht="18.75">
      <c r="A31" s="32" t="s">
        <v>11</v>
      </c>
      <c r="B31" s="11" t="s">
        <v>12</v>
      </c>
      <c r="C31" s="25">
        <f>58989557.15+4501.62-22040.16</f>
        <v>58972018.61</v>
      </c>
      <c r="D31" s="25">
        <v>59015548.71</v>
      </c>
      <c r="E31" s="37">
        <v>59015548.71</v>
      </c>
    </row>
    <row r="32" spans="1:5" s="6" customFormat="1" ht="75">
      <c r="A32" s="29" t="s">
        <v>29</v>
      </c>
      <c r="B32" s="30" t="s">
        <v>34</v>
      </c>
      <c r="C32" s="15">
        <f>C33</f>
        <v>4565000</v>
      </c>
      <c r="D32" s="15">
        <f>D33</f>
        <v>4565000</v>
      </c>
      <c r="E32" s="15">
        <f>E33</f>
        <v>4565000</v>
      </c>
    </row>
    <row r="33" spans="1:5" ht="56.25">
      <c r="A33" s="23" t="s">
        <v>30</v>
      </c>
      <c r="B33" s="24" t="s">
        <v>49</v>
      </c>
      <c r="C33" s="17">
        <v>4565000</v>
      </c>
      <c r="D33" s="17">
        <v>4565000</v>
      </c>
      <c r="E33" s="17">
        <v>4565000</v>
      </c>
    </row>
    <row r="34" spans="1:5" ht="37.5">
      <c r="A34" s="13" t="s">
        <v>13</v>
      </c>
      <c r="B34" s="16" t="s">
        <v>38</v>
      </c>
      <c r="C34" s="22">
        <f>SUM(C35:C50)</f>
        <v>4653150.37</v>
      </c>
      <c r="D34" s="42">
        <f>SUM(D35:D50)</f>
        <v>3883037.25</v>
      </c>
      <c r="E34" s="42">
        <f>SUM(E35:E50)</f>
        <v>3883037.25</v>
      </c>
    </row>
    <row r="35" spans="1:5" ht="75">
      <c r="A35" s="32" t="s">
        <v>102</v>
      </c>
      <c r="B35" s="11" t="s">
        <v>103</v>
      </c>
      <c r="C35" s="9">
        <f>2286037.25+343579.17</f>
        <v>2629616.42</v>
      </c>
      <c r="D35" s="9">
        <v>2286037.25</v>
      </c>
      <c r="E35" s="9">
        <v>2286037.25</v>
      </c>
    </row>
    <row r="36" spans="1:5" ht="56.25" hidden="1">
      <c r="A36" s="32" t="s">
        <v>123</v>
      </c>
      <c r="B36" s="11" t="s">
        <v>124</v>
      </c>
      <c r="C36" s="9">
        <f aca="true" t="shared" si="0" ref="C36:E37">C37</f>
        <v>0</v>
      </c>
      <c r="D36" s="9">
        <f t="shared" si="0"/>
        <v>0</v>
      </c>
      <c r="E36" s="9">
        <f t="shared" si="0"/>
        <v>0</v>
      </c>
    </row>
    <row r="37" spans="1:5" ht="56.25" hidden="1">
      <c r="A37" s="32" t="s">
        <v>125</v>
      </c>
      <c r="B37" s="11" t="s">
        <v>124</v>
      </c>
      <c r="C37" s="9">
        <f t="shared" si="0"/>
        <v>0</v>
      </c>
      <c r="D37" s="9">
        <f t="shared" si="0"/>
        <v>0</v>
      </c>
      <c r="E37" s="9">
        <f t="shared" si="0"/>
        <v>0</v>
      </c>
    </row>
    <row r="38" spans="1:5" ht="56.25" hidden="1">
      <c r="A38" s="32" t="s">
        <v>126</v>
      </c>
      <c r="B38" s="11" t="s">
        <v>124</v>
      </c>
      <c r="C38" s="9">
        <v>0</v>
      </c>
      <c r="D38" s="9">
        <v>0</v>
      </c>
      <c r="E38" s="37">
        <v>0</v>
      </c>
    </row>
    <row r="39" spans="1:5" ht="93.75" hidden="1">
      <c r="A39" s="33" t="s">
        <v>140</v>
      </c>
      <c r="B39" s="11" t="s">
        <v>139</v>
      </c>
      <c r="C39" s="9">
        <f>C40</f>
        <v>0</v>
      </c>
      <c r="D39" s="9">
        <f>D40</f>
        <v>0</v>
      </c>
      <c r="E39" s="9">
        <f>E40</f>
        <v>0</v>
      </c>
    </row>
    <row r="40" spans="1:5" ht="93.75" hidden="1">
      <c r="A40" s="33" t="s">
        <v>141</v>
      </c>
      <c r="B40" s="11" t="s">
        <v>139</v>
      </c>
      <c r="C40" s="9">
        <v>0</v>
      </c>
      <c r="D40" s="9">
        <v>0</v>
      </c>
      <c r="E40" s="37">
        <v>0</v>
      </c>
    </row>
    <row r="41" spans="1:5" ht="18.75" hidden="1">
      <c r="A41" s="32" t="s">
        <v>31</v>
      </c>
      <c r="B41" s="11" t="s">
        <v>50</v>
      </c>
      <c r="C41" s="9">
        <f aca="true" t="shared" si="1" ref="C41:E42">C42</f>
        <v>0</v>
      </c>
      <c r="D41" s="9">
        <f t="shared" si="1"/>
        <v>0</v>
      </c>
      <c r="E41" s="9">
        <f t="shared" si="1"/>
        <v>0</v>
      </c>
    </row>
    <row r="42" spans="1:5" ht="18.75" hidden="1">
      <c r="A42" s="32" t="s">
        <v>36</v>
      </c>
      <c r="B42" s="11" t="s">
        <v>50</v>
      </c>
      <c r="C42" s="9">
        <f t="shared" si="1"/>
        <v>0</v>
      </c>
      <c r="D42" s="9">
        <f t="shared" si="1"/>
        <v>0</v>
      </c>
      <c r="E42" s="9">
        <f t="shared" si="1"/>
        <v>0</v>
      </c>
    </row>
    <row r="43" spans="1:5" ht="18.75" hidden="1">
      <c r="A43" s="32" t="s">
        <v>14</v>
      </c>
      <c r="B43" s="11" t="s">
        <v>50</v>
      </c>
      <c r="C43" s="9">
        <v>0</v>
      </c>
      <c r="D43" s="9">
        <v>0</v>
      </c>
      <c r="E43" s="37">
        <v>0</v>
      </c>
    </row>
    <row r="44" spans="1:5" ht="56.25">
      <c r="A44" s="39" t="s">
        <v>175</v>
      </c>
      <c r="B44" s="11" t="s">
        <v>124</v>
      </c>
      <c r="C44" s="9">
        <f>330955.48-330955.48-19702.55</f>
        <v>-19702.55</v>
      </c>
      <c r="D44" s="9">
        <v>0</v>
      </c>
      <c r="E44" s="9">
        <v>0</v>
      </c>
    </row>
    <row r="45" spans="1:5" ht="66.75" customHeight="1" hidden="1">
      <c r="A45" s="13" t="s">
        <v>109</v>
      </c>
      <c r="B45" s="30" t="s">
        <v>110</v>
      </c>
      <c r="C45" s="22">
        <f aca="true" t="shared" si="2" ref="C45:E47">C46</f>
        <v>0</v>
      </c>
      <c r="D45" s="22">
        <f t="shared" si="2"/>
        <v>0</v>
      </c>
      <c r="E45" s="22">
        <f t="shared" si="2"/>
        <v>0</v>
      </c>
    </row>
    <row r="46" spans="1:5" ht="36" customHeight="1" hidden="1">
      <c r="A46" s="32" t="s">
        <v>111</v>
      </c>
      <c r="B46" s="24" t="s">
        <v>112</v>
      </c>
      <c r="C46" s="9">
        <f t="shared" si="2"/>
        <v>0</v>
      </c>
      <c r="D46" s="9">
        <f t="shared" si="2"/>
        <v>0</v>
      </c>
      <c r="E46" s="9">
        <f t="shared" si="2"/>
        <v>0</v>
      </c>
    </row>
    <row r="47" spans="1:5" ht="60" customHeight="1" hidden="1">
      <c r="A47" s="32" t="s">
        <v>113</v>
      </c>
      <c r="B47" s="24" t="s">
        <v>114</v>
      </c>
      <c r="C47" s="9">
        <f t="shared" si="2"/>
        <v>0</v>
      </c>
      <c r="D47" s="9">
        <f t="shared" si="2"/>
        <v>0</v>
      </c>
      <c r="E47" s="9">
        <f t="shared" si="2"/>
        <v>0</v>
      </c>
    </row>
    <row r="48" spans="1:5" ht="57" customHeight="1" hidden="1">
      <c r="A48" s="32" t="s">
        <v>115</v>
      </c>
      <c r="B48" s="24" t="s">
        <v>114</v>
      </c>
      <c r="C48" s="9">
        <f>78000-78000</f>
        <v>0</v>
      </c>
      <c r="D48" s="9">
        <f>78000-78000</f>
        <v>0</v>
      </c>
      <c r="E48" s="37">
        <f>78000-78000</f>
        <v>0</v>
      </c>
    </row>
    <row r="49" spans="1:5" ht="43.5" customHeight="1">
      <c r="A49" s="49" t="s">
        <v>31</v>
      </c>
      <c r="B49" s="24" t="s">
        <v>50</v>
      </c>
      <c r="C49" s="9">
        <v>7078.86</v>
      </c>
      <c r="D49" s="9">
        <v>0</v>
      </c>
      <c r="E49" s="37">
        <v>0</v>
      </c>
    </row>
    <row r="50" spans="1:5" ht="57" customHeight="1">
      <c r="A50" s="45" t="s">
        <v>186</v>
      </c>
      <c r="B50" s="24" t="s">
        <v>187</v>
      </c>
      <c r="C50" s="9">
        <v>2036157.64</v>
      </c>
      <c r="D50" s="9">
        <v>1597000</v>
      </c>
      <c r="E50" s="37">
        <v>1597000</v>
      </c>
    </row>
    <row r="51" spans="1:5" ht="18.75">
      <c r="A51" s="13" t="s">
        <v>15</v>
      </c>
      <c r="B51" s="16" t="s">
        <v>39</v>
      </c>
      <c r="C51" s="22">
        <f>SUM(C52:C53)</f>
        <v>1288000</v>
      </c>
      <c r="D51" s="42">
        <f>SUM(D52:D53)</f>
        <v>1288000</v>
      </c>
      <c r="E51" s="42">
        <f>SUM(E52:E53)</f>
        <v>1288000</v>
      </c>
    </row>
    <row r="52" spans="1:5" ht="56.25">
      <c r="A52" s="32" t="s">
        <v>35</v>
      </c>
      <c r="B52" s="11" t="s">
        <v>51</v>
      </c>
      <c r="C52" s="25">
        <v>1278000</v>
      </c>
      <c r="D52" s="25">
        <v>1278000</v>
      </c>
      <c r="E52" s="37">
        <v>1278000</v>
      </c>
    </row>
    <row r="53" spans="1:5" ht="75">
      <c r="A53" s="32" t="s">
        <v>16</v>
      </c>
      <c r="B53" s="11" t="s">
        <v>52</v>
      </c>
      <c r="C53" s="18">
        <v>10000</v>
      </c>
      <c r="D53" s="18">
        <v>10000</v>
      </c>
      <c r="E53" s="37">
        <v>10000</v>
      </c>
    </row>
    <row r="54" spans="1:5" ht="93.75" hidden="1">
      <c r="A54" s="13" t="s">
        <v>128</v>
      </c>
      <c r="B54" s="14" t="s">
        <v>129</v>
      </c>
      <c r="C54" s="22">
        <f>SUM(C52:C53)</f>
        <v>1288000</v>
      </c>
      <c r="D54" s="22">
        <f>D55+D58+D61+D64</f>
        <v>0</v>
      </c>
      <c r="E54" s="22">
        <f>E55+E58+E61+E64</f>
        <v>0</v>
      </c>
    </row>
    <row r="55" spans="1:5" ht="75" hidden="1">
      <c r="A55" s="33" t="s">
        <v>142</v>
      </c>
      <c r="B55" s="19" t="s">
        <v>145</v>
      </c>
      <c r="C55" s="9">
        <f aca="true" t="shared" si="3" ref="C55:E56">C56</f>
        <v>0</v>
      </c>
      <c r="D55" s="9">
        <f t="shared" si="3"/>
        <v>0</v>
      </c>
      <c r="E55" s="9">
        <f t="shared" si="3"/>
        <v>0</v>
      </c>
    </row>
    <row r="56" spans="1:5" ht="16.5" customHeight="1" hidden="1">
      <c r="A56" s="33" t="s">
        <v>143</v>
      </c>
      <c r="B56" s="19" t="s">
        <v>146</v>
      </c>
      <c r="C56" s="9">
        <f t="shared" si="3"/>
        <v>0</v>
      </c>
      <c r="D56" s="9">
        <f t="shared" si="3"/>
        <v>0</v>
      </c>
      <c r="E56" s="9">
        <f t="shared" si="3"/>
        <v>0</v>
      </c>
    </row>
    <row r="57" spans="1:5" ht="93.75" hidden="1">
      <c r="A57" s="33" t="s">
        <v>144</v>
      </c>
      <c r="B57" s="19" t="s">
        <v>146</v>
      </c>
      <c r="C57" s="17">
        <v>0</v>
      </c>
      <c r="D57" s="17">
        <v>0</v>
      </c>
      <c r="E57" s="17">
        <v>0</v>
      </c>
    </row>
    <row r="58" spans="1:5" ht="37.5" hidden="1">
      <c r="A58" s="33" t="s">
        <v>147</v>
      </c>
      <c r="B58" s="19" t="s">
        <v>150</v>
      </c>
      <c r="C58" s="9">
        <f aca="true" t="shared" si="4" ref="C58:E59">C59</f>
        <v>0</v>
      </c>
      <c r="D58" s="9">
        <f t="shared" si="4"/>
        <v>0</v>
      </c>
      <c r="E58" s="9">
        <f t="shared" si="4"/>
        <v>0</v>
      </c>
    </row>
    <row r="59" spans="1:5" ht="37.5" hidden="1">
      <c r="A59" s="33" t="s">
        <v>148</v>
      </c>
      <c r="B59" s="19" t="s">
        <v>151</v>
      </c>
      <c r="C59" s="9">
        <f t="shared" si="4"/>
        <v>0</v>
      </c>
      <c r="D59" s="9">
        <f t="shared" si="4"/>
        <v>0</v>
      </c>
      <c r="E59" s="9">
        <f t="shared" si="4"/>
        <v>0</v>
      </c>
    </row>
    <row r="60" spans="1:5" ht="37.5" hidden="1">
      <c r="A60" s="33" t="s">
        <v>149</v>
      </c>
      <c r="B60" s="19" t="s">
        <v>151</v>
      </c>
      <c r="C60" s="17">
        <v>0</v>
      </c>
      <c r="D60" s="17">
        <v>0</v>
      </c>
      <c r="E60" s="17">
        <v>0</v>
      </c>
    </row>
    <row r="61" spans="1:5" ht="75" hidden="1">
      <c r="A61" s="33" t="s">
        <v>152</v>
      </c>
      <c r="B61" s="19" t="s">
        <v>155</v>
      </c>
      <c r="C61" s="9">
        <f aca="true" t="shared" si="5" ref="C61:E62">C62</f>
        <v>0</v>
      </c>
      <c r="D61" s="9">
        <f t="shared" si="5"/>
        <v>0</v>
      </c>
      <c r="E61" s="9">
        <f t="shared" si="5"/>
        <v>0</v>
      </c>
    </row>
    <row r="62" spans="1:5" ht="37.5" hidden="1">
      <c r="A62" s="33" t="s">
        <v>153</v>
      </c>
      <c r="B62" s="19" t="s">
        <v>156</v>
      </c>
      <c r="C62" s="9">
        <f t="shared" si="5"/>
        <v>0</v>
      </c>
      <c r="D62" s="9">
        <f t="shared" si="5"/>
        <v>0</v>
      </c>
      <c r="E62" s="9">
        <f t="shared" si="5"/>
        <v>0</v>
      </c>
    </row>
    <row r="63" spans="1:5" ht="37.5" hidden="1">
      <c r="A63" s="33" t="s">
        <v>154</v>
      </c>
      <c r="B63" s="19" t="s">
        <v>156</v>
      </c>
      <c r="C63" s="17">
        <v>0</v>
      </c>
      <c r="D63" s="17">
        <v>0</v>
      </c>
      <c r="E63" s="17">
        <v>0</v>
      </c>
    </row>
    <row r="64" spans="1:5" ht="54" customHeight="1" hidden="1">
      <c r="A64" s="32" t="s">
        <v>131</v>
      </c>
      <c r="B64" s="19" t="s">
        <v>132</v>
      </c>
      <c r="C64" s="9">
        <f>C65+C68</f>
        <v>0</v>
      </c>
      <c r="D64" s="9">
        <f>D65+D68</f>
        <v>0</v>
      </c>
      <c r="E64" s="9">
        <f>E65+E68</f>
        <v>0</v>
      </c>
    </row>
    <row r="65" spans="1:5" ht="40.5" customHeight="1" hidden="1">
      <c r="A65" s="33" t="s">
        <v>157</v>
      </c>
      <c r="B65" s="19" t="s">
        <v>158</v>
      </c>
      <c r="C65" s="9">
        <f aca="true" t="shared" si="6" ref="C65:E66">C66</f>
        <v>0</v>
      </c>
      <c r="D65" s="9">
        <f t="shared" si="6"/>
        <v>0</v>
      </c>
      <c r="E65" s="9">
        <f t="shared" si="6"/>
        <v>0</v>
      </c>
    </row>
    <row r="66" spans="1:5" ht="140.25" customHeight="1" hidden="1">
      <c r="A66" s="33" t="s">
        <v>159</v>
      </c>
      <c r="B66" s="19" t="s">
        <v>160</v>
      </c>
      <c r="C66" s="9">
        <f t="shared" si="6"/>
        <v>0</v>
      </c>
      <c r="D66" s="9">
        <f t="shared" si="6"/>
        <v>0</v>
      </c>
      <c r="E66" s="9">
        <f t="shared" si="6"/>
        <v>0</v>
      </c>
    </row>
    <row r="67" spans="1:5" ht="143.25" customHeight="1" hidden="1">
      <c r="A67" s="33" t="s">
        <v>161</v>
      </c>
      <c r="B67" s="19" t="s">
        <v>160</v>
      </c>
      <c r="C67" s="17">
        <v>0</v>
      </c>
      <c r="D67" s="17">
        <v>0</v>
      </c>
      <c r="E67" s="17">
        <v>0</v>
      </c>
    </row>
    <row r="68" spans="1:5" ht="37.5" hidden="1">
      <c r="A68" s="32" t="s">
        <v>133</v>
      </c>
      <c r="B68" s="19" t="s">
        <v>134</v>
      </c>
      <c r="C68" s="17">
        <f aca="true" t="shared" si="7" ref="C68:E69">C69</f>
        <v>0</v>
      </c>
      <c r="D68" s="17">
        <f t="shared" si="7"/>
        <v>0</v>
      </c>
      <c r="E68" s="17">
        <f t="shared" si="7"/>
        <v>0</v>
      </c>
    </row>
    <row r="69" spans="1:5" ht="0.75" customHeight="1" hidden="1">
      <c r="A69" s="32" t="s">
        <v>135</v>
      </c>
      <c r="B69" s="19" t="s">
        <v>136</v>
      </c>
      <c r="C69" s="17">
        <f t="shared" si="7"/>
        <v>0</v>
      </c>
      <c r="D69" s="17">
        <f t="shared" si="7"/>
        <v>0</v>
      </c>
      <c r="E69" s="17">
        <f t="shared" si="7"/>
        <v>0</v>
      </c>
    </row>
    <row r="70" spans="1:5" ht="75" hidden="1">
      <c r="A70" s="32" t="s">
        <v>137</v>
      </c>
      <c r="B70" s="19" t="s">
        <v>136</v>
      </c>
      <c r="C70" s="18">
        <v>0</v>
      </c>
      <c r="D70" s="18">
        <v>0</v>
      </c>
      <c r="E70" s="37">
        <v>0</v>
      </c>
    </row>
    <row r="71" spans="1:7" ht="93.75">
      <c r="A71" s="13" t="s">
        <v>17</v>
      </c>
      <c r="B71" s="16" t="s">
        <v>53</v>
      </c>
      <c r="C71" s="22">
        <f>SUM(C72:C73)</f>
        <v>2947247.8899999997</v>
      </c>
      <c r="D71" s="42">
        <f>SUM(D72:D73)</f>
        <v>1557328</v>
      </c>
      <c r="E71" s="42">
        <f>SUM(E72:E73)</f>
        <v>1557328</v>
      </c>
      <c r="F71" s="7"/>
      <c r="G71" s="7"/>
    </row>
    <row r="72" spans="1:5" ht="187.5">
      <c r="A72" s="32" t="s">
        <v>18</v>
      </c>
      <c r="B72" s="19" t="s">
        <v>54</v>
      </c>
      <c r="C72" s="25">
        <f>2447470.32+407301.79+77475.78</f>
        <v>2932247.8899999997</v>
      </c>
      <c r="D72" s="25">
        <v>1557328</v>
      </c>
      <c r="E72" s="25">
        <v>1557328</v>
      </c>
    </row>
    <row r="73" spans="1:5" ht="187.5">
      <c r="A73" s="49" t="s">
        <v>203</v>
      </c>
      <c r="B73" s="19" t="s">
        <v>204</v>
      </c>
      <c r="C73" s="25">
        <v>15000</v>
      </c>
      <c r="D73" s="25">
        <v>0</v>
      </c>
      <c r="E73" s="25">
        <v>0</v>
      </c>
    </row>
    <row r="74" spans="1:5" ht="37.5">
      <c r="A74" s="13" t="s">
        <v>19</v>
      </c>
      <c r="B74" s="16" t="s">
        <v>32</v>
      </c>
      <c r="C74" s="22">
        <f>C75</f>
        <v>192526.49</v>
      </c>
      <c r="D74" s="22">
        <f>D75</f>
        <v>151000</v>
      </c>
      <c r="E74" s="22">
        <f>E75</f>
        <v>151000</v>
      </c>
    </row>
    <row r="75" spans="1:5" ht="37.5">
      <c r="A75" s="32" t="s">
        <v>26</v>
      </c>
      <c r="B75" s="11" t="s">
        <v>55</v>
      </c>
      <c r="C75" s="9">
        <f>151000+41526.49</f>
        <v>192526.49</v>
      </c>
      <c r="D75" s="9">
        <v>151000</v>
      </c>
      <c r="E75" s="9">
        <v>151000</v>
      </c>
    </row>
    <row r="76" spans="1:5" ht="75">
      <c r="A76" s="13" t="s">
        <v>20</v>
      </c>
      <c r="B76" s="14" t="s">
        <v>56</v>
      </c>
      <c r="C76" s="22">
        <f>C77+C78</f>
        <v>322893.32</v>
      </c>
      <c r="D76" s="22">
        <f>D77+D78</f>
        <v>269000</v>
      </c>
      <c r="E76" s="22">
        <f>E77+E78</f>
        <v>269000</v>
      </c>
    </row>
    <row r="77" spans="1:5" ht="37.5">
      <c r="A77" s="32" t="s">
        <v>27</v>
      </c>
      <c r="B77" s="19" t="s">
        <v>57</v>
      </c>
      <c r="C77" s="9">
        <v>259000</v>
      </c>
      <c r="D77" s="9">
        <v>259000</v>
      </c>
      <c r="E77" s="9">
        <v>259000</v>
      </c>
    </row>
    <row r="78" spans="1:5" ht="37.5">
      <c r="A78" s="32" t="s">
        <v>37</v>
      </c>
      <c r="B78" s="11" t="s">
        <v>58</v>
      </c>
      <c r="C78" s="17">
        <f>10000+16166.08+37727.24</f>
        <v>63893.32</v>
      </c>
      <c r="D78" s="17">
        <v>10000</v>
      </c>
      <c r="E78" s="17">
        <v>10000</v>
      </c>
    </row>
    <row r="79" spans="1:5" ht="75" hidden="1">
      <c r="A79" s="26" t="s">
        <v>130</v>
      </c>
      <c r="B79" s="11" t="s">
        <v>127</v>
      </c>
      <c r="C79" s="17">
        <v>0</v>
      </c>
      <c r="D79" s="17">
        <v>0</v>
      </c>
      <c r="E79" s="37">
        <v>0</v>
      </c>
    </row>
    <row r="80" spans="1:5" ht="75" hidden="1">
      <c r="A80" s="26" t="s">
        <v>162</v>
      </c>
      <c r="B80" s="11" t="s">
        <v>127</v>
      </c>
      <c r="C80" s="17">
        <v>0</v>
      </c>
      <c r="D80" s="17">
        <v>0</v>
      </c>
      <c r="E80" s="37">
        <v>0</v>
      </c>
    </row>
    <row r="81" spans="1:5" ht="56.25">
      <c r="A81" s="13" t="s">
        <v>21</v>
      </c>
      <c r="B81" s="16" t="s">
        <v>59</v>
      </c>
      <c r="C81" s="22">
        <f>SUM(C82:C83)</f>
        <v>216106.68</v>
      </c>
      <c r="D81" s="42">
        <f>SUM(D82:D83)</f>
        <v>270000</v>
      </c>
      <c r="E81" s="42">
        <f>SUM(E82:E83)</f>
        <v>270000</v>
      </c>
    </row>
    <row r="82" spans="1:5" ht="168.75">
      <c r="A82" s="32" t="s">
        <v>22</v>
      </c>
      <c r="B82" s="19" t="s">
        <v>60</v>
      </c>
      <c r="C82" s="17">
        <f>200000-90966.67-37727.24-1487.29</f>
        <v>69818.8</v>
      </c>
      <c r="D82" s="17">
        <v>200000</v>
      </c>
      <c r="E82" s="17">
        <v>200000</v>
      </c>
    </row>
    <row r="83" spans="1:5" ht="75">
      <c r="A83" s="32" t="s">
        <v>23</v>
      </c>
      <c r="B83" s="11" t="s">
        <v>61</v>
      </c>
      <c r="C83" s="25">
        <f>70000+74800.59+1487.29</f>
        <v>146287.88</v>
      </c>
      <c r="D83" s="25">
        <v>70000</v>
      </c>
      <c r="E83" s="25">
        <v>70000</v>
      </c>
    </row>
    <row r="84" spans="1:5" ht="37.5">
      <c r="A84" s="13" t="s">
        <v>24</v>
      </c>
      <c r="B84" s="16" t="s">
        <v>62</v>
      </c>
      <c r="C84" s="22">
        <f>SUM(C85:C94)</f>
        <v>306540.16000000003</v>
      </c>
      <c r="D84" s="42">
        <f>SUM(D85:D94)</f>
        <v>303500</v>
      </c>
      <c r="E84" s="42">
        <f>SUM(E85:E94)</f>
        <v>303500</v>
      </c>
    </row>
    <row r="85" spans="1:5" ht="75">
      <c r="A85" s="32" t="s">
        <v>47</v>
      </c>
      <c r="B85" s="11" t="s">
        <v>63</v>
      </c>
      <c r="C85" s="9">
        <f>137500+20630.6</f>
        <v>158130.6</v>
      </c>
      <c r="D85" s="9">
        <v>137500</v>
      </c>
      <c r="E85" s="9">
        <v>137500</v>
      </c>
    </row>
    <row r="86" spans="1:5" ht="243.75">
      <c r="A86" s="33" t="s">
        <v>172</v>
      </c>
      <c r="B86" s="31" t="s">
        <v>173</v>
      </c>
      <c r="C86" s="9">
        <f>1000+121409.56</f>
        <v>122409.56</v>
      </c>
      <c r="D86" s="9">
        <v>30000</v>
      </c>
      <c r="E86" s="9">
        <v>30000</v>
      </c>
    </row>
    <row r="87" spans="1:5" ht="131.25" hidden="1">
      <c r="A87" s="33" t="s">
        <v>163</v>
      </c>
      <c r="B87" s="31" t="s">
        <v>164</v>
      </c>
      <c r="C87" s="9">
        <f>C88</f>
        <v>0</v>
      </c>
      <c r="D87" s="9">
        <f>D88</f>
        <v>0</v>
      </c>
      <c r="E87" s="9">
        <f>E88</f>
        <v>0</v>
      </c>
    </row>
    <row r="88" spans="1:5" ht="168.75" hidden="1">
      <c r="A88" s="33" t="s">
        <v>165</v>
      </c>
      <c r="B88" s="31" t="s">
        <v>166</v>
      </c>
      <c r="C88" s="9">
        <f>SUM(C89:C90)</f>
        <v>0</v>
      </c>
      <c r="D88" s="9">
        <f>SUM(D89:D90)</f>
        <v>0</v>
      </c>
      <c r="E88" s="9">
        <f>SUM(E89:E90)</f>
        <v>0</v>
      </c>
    </row>
    <row r="89" spans="1:5" ht="168.75" hidden="1">
      <c r="A89" s="33" t="s">
        <v>167</v>
      </c>
      <c r="B89" s="31" t="s">
        <v>166</v>
      </c>
      <c r="C89" s="9">
        <v>0</v>
      </c>
      <c r="D89" s="9">
        <v>0</v>
      </c>
      <c r="E89" s="37">
        <v>0</v>
      </c>
    </row>
    <row r="90" spans="1:5" ht="168.75" hidden="1">
      <c r="A90" s="33" t="s">
        <v>168</v>
      </c>
      <c r="B90" s="31" t="s">
        <v>166</v>
      </c>
      <c r="C90" s="9">
        <v>0</v>
      </c>
      <c r="D90" s="9">
        <v>0</v>
      </c>
      <c r="E90" s="37">
        <v>0</v>
      </c>
    </row>
    <row r="91" spans="1:5" ht="37.5">
      <c r="A91" s="32" t="s">
        <v>48</v>
      </c>
      <c r="B91" s="12" t="s">
        <v>64</v>
      </c>
      <c r="C91" s="10">
        <f>42000-30000</f>
        <v>12000</v>
      </c>
      <c r="D91" s="10">
        <v>42000</v>
      </c>
      <c r="E91" s="10">
        <v>42000</v>
      </c>
    </row>
    <row r="92" spans="1:5" ht="105.75" customHeight="1" hidden="1">
      <c r="A92" s="33" t="s">
        <v>169</v>
      </c>
      <c r="B92" s="19" t="s">
        <v>170</v>
      </c>
      <c r="C92" s="10">
        <f>C93</f>
        <v>0</v>
      </c>
      <c r="D92" s="10">
        <f>D93</f>
        <v>0</v>
      </c>
      <c r="E92" s="10">
        <f>E93</f>
        <v>0</v>
      </c>
    </row>
    <row r="93" spans="1:5" ht="48.75" customHeight="1" hidden="1">
      <c r="A93" s="33" t="s">
        <v>171</v>
      </c>
      <c r="B93" s="19" t="s">
        <v>170</v>
      </c>
      <c r="C93" s="10">
        <v>0</v>
      </c>
      <c r="D93" s="10">
        <v>0</v>
      </c>
      <c r="E93" s="38">
        <v>0</v>
      </c>
    </row>
    <row r="94" spans="1:5" ht="48.75" customHeight="1">
      <c r="A94" s="40" t="s">
        <v>176</v>
      </c>
      <c r="B94" s="19" t="s">
        <v>177</v>
      </c>
      <c r="C94" s="10">
        <f>104000-90000</f>
        <v>14000</v>
      </c>
      <c r="D94" s="41">
        <v>94000</v>
      </c>
      <c r="E94" s="41">
        <v>94000</v>
      </c>
    </row>
    <row r="95" spans="1:5" ht="37.5">
      <c r="A95" s="13" t="s">
        <v>25</v>
      </c>
      <c r="B95" s="14" t="s">
        <v>44</v>
      </c>
      <c r="C95" s="15">
        <f>C96+C130+C132+C135</f>
        <v>470872963.58</v>
      </c>
      <c r="D95" s="15">
        <f>D96+D130+D132+D135</f>
        <v>255231797.48</v>
      </c>
      <c r="E95" s="15">
        <f>E96+E130+E132+E135</f>
        <v>248003903.7</v>
      </c>
    </row>
    <row r="96" spans="1:5" ht="93.75">
      <c r="A96" s="13" t="s">
        <v>33</v>
      </c>
      <c r="B96" s="14" t="s">
        <v>65</v>
      </c>
      <c r="C96" s="15">
        <f>C97+C98+C103+C104</f>
        <v>470608631.37</v>
      </c>
      <c r="D96" s="15">
        <f>D97+D98+D103+D104</f>
        <v>255231797.48</v>
      </c>
      <c r="E96" s="15">
        <f>E97+E98+E103+E104</f>
        <v>248003903.7</v>
      </c>
    </row>
    <row r="97" spans="1:5" ht="37.5">
      <c r="A97" s="44" t="s">
        <v>41</v>
      </c>
      <c r="B97" s="11" t="s">
        <v>66</v>
      </c>
      <c r="C97" s="17">
        <f>129295875.95+6512926.87</f>
        <v>135808802.82</v>
      </c>
      <c r="D97" s="17">
        <f>89553500+20069400</f>
        <v>109622900</v>
      </c>
      <c r="E97" s="17">
        <f>89553500+10497600</f>
        <v>100051100</v>
      </c>
    </row>
    <row r="98" spans="1:5" s="6" customFormat="1" ht="56.25">
      <c r="A98" s="44" t="s">
        <v>42</v>
      </c>
      <c r="B98" s="19" t="s">
        <v>67</v>
      </c>
      <c r="C98" s="17">
        <f>26552604.64-3448165.76+18439195.5+40854795.3+21600000+54495268.82+17319612.42+3583071.88</f>
        <v>179396382.8</v>
      </c>
      <c r="D98" s="17">
        <f>17731469.7-9279210.45+92786</f>
        <v>8545045.25</v>
      </c>
      <c r="E98" s="17">
        <f>546840+10797521.87+91591</f>
        <v>11435952.87</v>
      </c>
    </row>
    <row r="99" spans="1:5" s="6" customFormat="1" ht="93.75" hidden="1">
      <c r="A99" s="44" t="s">
        <v>104</v>
      </c>
      <c r="B99" s="19" t="s">
        <v>105</v>
      </c>
      <c r="C99" s="17">
        <f aca="true" t="shared" si="8" ref="C99:E100">C100</f>
        <v>0</v>
      </c>
      <c r="D99" s="17">
        <f t="shared" si="8"/>
        <v>0</v>
      </c>
      <c r="E99" s="17">
        <f t="shared" si="8"/>
        <v>0</v>
      </c>
    </row>
    <row r="100" spans="1:5" s="6" customFormat="1" ht="93.75" hidden="1">
      <c r="A100" s="44" t="s">
        <v>106</v>
      </c>
      <c r="B100" s="19" t="s">
        <v>107</v>
      </c>
      <c r="C100" s="17">
        <f t="shared" si="8"/>
        <v>0</v>
      </c>
      <c r="D100" s="17">
        <f t="shared" si="8"/>
        <v>0</v>
      </c>
      <c r="E100" s="17">
        <f t="shared" si="8"/>
        <v>0</v>
      </c>
    </row>
    <row r="101" spans="1:5" s="6" customFormat="1" ht="93.75" hidden="1">
      <c r="A101" s="44" t="s">
        <v>108</v>
      </c>
      <c r="B101" s="19" t="s">
        <v>107</v>
      </c>
      <c r="C101" s="17">
        <v>0</v>
      </c>
      <c r="D101" s="17">
        <v>0</v>
      </c>
      <c r="E101" s="38">
        <v>0</v>
      </c>
    </row>
    <row r="102" spans="1:5" ht="37.5" hidden="1">
      <c r="A102" s="44" t="s">
        <v>116</v>
      </c>
      <c r="B102" s="19" t="s">
        <v>68</v>
      </c>
      <c r="C102" s="17">
        <v>0</v>
      </c>
      <c r="D102" s="17">
        <v>0</v>
      </c>
      <c r="E102" s="38">
        <v>0</v>
      </c>
    </row>
    <row r="103" spans="1:5" ht="37.5">
      <c r="A103" s="44" t="s">
        <v>43</v>
      </c>
      <c r="B103" s="11" t="s">
        <v>69</v>
      </c>
      <c r="C103" s="17">
        <f>134282295.76-500263.24</f>
        <v>133782032.52</v>
      </c>
      <c r="D103" s="17">
        <f>127963734.13-3497.91</f>
        <v>127960236.22</v>
      </c>
      <c r="E103" s="17">
        <f>125125987.31+2834087.51</f>
        <v>127960074.82000001</v>
      </c>
    </row>
    <row r="104" spans="1:5" ht="18.75">
      <c r="A104" s="21" t="s">
        <v>70</v>
      </c>
      <c r="B104" s="11" t="s">
        <v>71</v>
      </c>
      <c r="C104" s="17">
        <f>8436960+12752157.22+366833.4+46565.95+3600+15296.66</f>
        <v>21621413.229999997</v>
      </c>
      <c r="D104" s="17">
        <f>8803793.4+234360+46565.95+3600+15296.66</f>
        <v>9103616.01</v>
      </c>
      <c r="E104" s="17">
        <f>8124480+132739.95+3600+295956.06</f>
        <v>8556776.01</v>
      </c>
    </row>
    <row r="105" spans="1:5" ht="131.25" hidden="1">
      <c r="A105" s="21" t="s">
        <v>72</v>
      </c>
      <c r="B105" s="11" t="s">
        <v>73</v>
      </c>
      <c r="C105" s="17">
        <f>C106</f>
        <v>0</v>
      </c>
      <c r="D105" s="17">
        <f>D106</f>
        <v>0</v>
      </c>
      <c r="E105" s="34"/>
    </row>
    <row r="106" spans="1:5" ht="131.25" hidden="1">
      <c r="A106" s="21" t="s">
        <v>74</v>
      </c>
      <c r="B106" s="11" t="s">
        <v>75</v>
      </c>
      <c r="C106" s="17">
        <f>C107</f>
        <v>0</v>
      </c>
      <c r="D106" s="17">
        <f>D107</f>
        <v>0</v>
      </c>
      <c r="E106" s="34"/>
    </row>
    <row r="107" spans="1:5" ht="131.25" hidden="1">
      <c r="A107" s="21" t="s">
        <v>76</v>
      </c>
      <c r="B107" s="11" t="s">
        <v>75</v>
      </c>
      <c r="C107" s="17">
        <v>0</v>
      </c>
      <c r="D107" s="17">
        <v>0</v>
      </c>
      <c r="E107" s="34"/>
    </row>
    <row r="108" spans="1:5" ht="93.75" hidden="1">
      <c r="A108" s="21" t="s">
        <v>94</v>
      </c>
      <c r="B108" s="11" t="s">
        <v>95</v>
      </c>
      <c r="C108" s="17">
        <f aca="true" t="shared" si="9" ref="C108:D110">C109</f>
        <v>0</v>
      </c>
      <c r="D108" s="17">
        <f t="shared" si="9"/>
        <v>0</v>
      </c>
      <c r="E108" s="34"/>
    </row>
    <row r="109" spans="1:5" ht="102.75" customHeight="1" hidden="1">
      <c r="A109" s="21" t="s">
        <v>96</v>
      </c>
      <c r="B109" s="11" t="s">
        <v>97</v>
      </c>
      <c r="C109" s="17">
        <f t="shared" si="9"/>
        <v>0</v>
      </c>
      <c r="D109" s="17">
        <f t="shared" si="9"/>
        <v>0</v>
      </c>
      <c r="E109" s="34"/>
    </row>
    <row r="110" spans="1:5" ht="75" hidden="1">
      <c r="A110" s="21" t="s">
        <v>98</v>
      </c>
      <c r="B110" s="11" t="s">
        <v>99</v>
      </c>
      <c r="C110" s="17">
        <f t="shared" si="9"/>
        <v>0</v>
      </c>
      <c r="D110" s="17">
        <f t="shared" si="9"/>
        <v>0</v>
      </c>
      <c r="E110" s="34"/>
    </row>
    <row r="111" spans="1:5" ht="66.75" customHeight="1" hidden="1">
      <c r="A111" s="21" t="s">
        <v>100</v>
      </c>
      <c r="B111" s="11" t="s">
        <v>99</v>
      </c>
      <c r="C111" s="17">
        <v>0</v>
      </c>
      <c r="D111" s="17">
        <v>0</v>
      </c>
      <c r="E111" s="34"/>
    </row>
    <row r="112" spans="1:5" ht="48.75" customHeight="1" hidden="1">
      <c r="A112" s="20" t="s">
        <v>77</v>
      </c>
      <c r="B112" s="16" t="s">
        <v>78</v>
      </c>
      <c r="C112" s="15">
        <f aca="true" t="shared" si="10" ref="C112:D114">C113</f>
        <v>0</v>
      </c>
      <c r="D112" s="15">
        <f t="shared" si="10"/>
        <v>0</v>
      </c>
      <c r="E112" s="34"/>
    </row>
    <row r="113" spans="1:5" ht="48" customHeight="1" hidden="1">
      <c r="A113" s="21" t="s">
        <v>79</v>
      </c>
      <c r="B113" s="11" t="s">
        <v>80</v>
      </c>
      <c r="C113" s="17">
        <f t="shared" si="10"/>
        <v>0</v>
      </c>
      <c r="D113" s="17">
        <f t="shared" si="10"/>
        <v>0</v>
      </c>
      <c r="E113" s="34"/>
    </row>
    <row r="114" spans="1:5" ht="112.5" hidden="1">
      <c r="A114" s="21" t="s">
        <v>81</v>
      </c>
      <c r="B114" s="11" t="s">
        <v>82</v>
      </c>
      <c r="C114" s="17">
        <f t="shared" si="10"/>
        <v>0</v>
      </c>
      <c r="D114" s="17">
        <f t="shared" si="10"/>
        <v>0</v>
      </c>
      <c r="E114" s="34"/>
    </row>
    <row r="115" spans="1:5" ht="112.5" hidden="1">
      <c r="A115" s="21" t="s">
        <v>83</v>
      </c>
      <c r="B115" s="11" t="s">
        <v>82</v>
      </c>
      <c r="C115" s="17">
        <v>0</v>
      </c>
      <c r="D115" s="17">
        <v>0</v>
      </c>
      <c r="E115" s="34"/>
    </row>
    <row r="116" spans="1:5" ht="131.25" hidden="1">
      <c r="A116" s="20" t="s">
        <v>84</v>
      </c>
      <c r="B116" s="16" t="s">
        <v>85</v>
      </c>
      <c r="C116" s="15">
        <f>C117</f>
        <v>0</v>
      </c>
      <c r="D116" s="15">
        <f>D117</f>
        <v>0</v>
      </c>
      <c r="E116" s="34"/>
    </row>
    <row r="117" spans="1:5" ht="112.5" hidden="1">
      <c r="A117" s="21" t="s">
        <v>86</v>
      </c>
      <c r="B117" s="11" t="s">
        <v>87</v>
      </c>
      <c r="C117" s="17">
        <f>C118</f>
        <v>0</v>
      </c>
      <c r="D117" s="17">
        <f>D118</f>
        <v>0</v>
      </c>
      <c r="E117" s="34"/>
    </row>
    <row r="118" spans="1:5" ht="112.5" hidden="1">
      <c r="A118" s="21" t="s">
        <v>88</v>
      </c>
      <c r="B118" s="11" t="s">
        <v>89</v>
      </c>
      <c r="C118" s="17">
        <f>SUM(C119:C120)</f>
        <v>0</v>
      </c>
      <c r="D118" s="17">
        <f>SUM(D119:D120)</f>
        <v>0</v>
      </c>
      <c r="E118" s="34"/>
    </row>
    <row r="119" spans="1:5" ht="93.75" hidden="1">
      <c r="A119" s="21" t="s">
        <v>90</v>
      </c>
      <c r="B119" s="11" t="s">
        <v>91</v>
      </c>
      <c r="C119" s="17">
        <v>0</v>
      </c>
      <c r="D119" s="17">
        <v>0</v>
      </c>
      <c r="E119" s="34"/>
    </row>
    <row r="120" spans="1:5" ht="0.75" customHeight="1" hidden="1">
      <c r="A120" s="21" t="s">
        <v>92</v>
      </c>
      <c r="B120" s="11" t="s">
        <v>93</v>
      </c>
      <c r="C120" s="17">
        <v>0</v>
      </c>
      <c r="D120" s="17">
        <v>0</v>
      </c>
      <c r="E120" s="34"/>
    </row>
    <row r="121" spans="1:5" ht="42" customHeight="1" hidden="1">
      <c r="A121" s="20" t="s">
        <v>119</v>
      </c>
      <c r="B121" s="16" t="s">
        <v>120</v>
      </c>
      <c r="C121" s="15">
        <f aca="true" t="shared" si="11" ref="C121:E123">C122</f>
        <v>0</v>
      </c>
      <c r="D121" s="15">
        <f t="shared" si="11"/>
        <v>0</v>
      </c>
      <c r="E121" s="15">
        <f t="shared" si="11"/>
        <v>0</v>
      </c>
    </row>
    <row r="122" spans="1:5" ht="42" customHeight="1" hidden="1">
      <c r="A122" s="21" t="s">
        <v>79</v>
      </c>
      <c r="B122" s="11" t="s">
        <v>118</v>
      </c>
      <c r="C122" s="17">
        <f t="shared" si="11"/>
        <v>0</v>
      </c>
      <c r="D122" s="17">
        <f t="shared" si="11"/>
        <v>0</v>
      </c>
      <c r="E122" s="17">
        <f t="shared" si="11"/>
        <v>0</v>
      </c>
    </row>
    <row r="123" spans="1:5" ht="102.75" customHeight="1" hidden="1">
      <c r="A123" s="21" t="s">
        <v>81</v>
      </c>
      <c r="B123" s="11" t="s">
        <v>117</v>
      </c>
      <c r="C123" s="17">
        <f t="shared" si="11"/>
        <v>0</v>
      </c>
      <c r="D123" s="17">
        <f t="shared" si="11"/>
        <v>0</v>
      </c>
      <c r="E123" s="17">
        <f t="shared" si="11"/>
        <v>0</v>
      </c>
    </row>
    <row r="124" spans="1:5" ht="103.5" customHeight="1" hidden="1">
      <c r="A124" s="21" t="s">
        <v>83</v>
      </c>
      <c r="B124" s="11" t="s">
        <v>117</v>
      </c>
      <c r="C124" s="17">
        <v>0</v>
      </c>
      <c r="D124" s="17">
        <v>0</v>
      </c>
      <c r="E124" s="38">
        <v>0</v>
      </c>
    </row>
    <row r="125" spans="1:5" ht="96.75" customHeight="1" hidden="1">
      <c r="A125" s="20" t="s">
        <v>121</v>
      </c>
      <c r="B125" s="16" t="s">
        <v>85</v>
      </c>
      <c r="C125" s="15">
        <f aca="true" t="shared" si="12" ref="C125:E126">C126</f>
        <v>0</v>
      </c>
      <c r="D125" s="15">
        <f t="shared" si="12"/>
        <v>0</v>
      </c>
      <c r="E125" s="15">
        <f t="shared" si="12"/>
        <v>0</v>
      </c>
    </row>
    <row r="126" spans="1:5" ht="115.5" customHeight="1" hidden="1">
      <c r="A126" s="21" t="s">
        <v>86</v>
      </c>
      <c r="B126" s="11" t="s">
        <v>122</v>
      </c>
      <c r="C126" s="17">
        <f t="shared" si="12"/>
        <v>0</v>
      </c>
      <c r="D126" s="17">
        <f t="shared" si="12"/>
        <v>0</v>
      </c>
      <c r="E126" s="17">
        <f t="shared" si="12"/>
        <v>0</v>
      </c>
    </row>
    <row r="127" spans="1:5" ht="107.25" customHeight="1" hidden="1">
      <c r="A127" s="21" t="s">
        <v>88</v>
      </c>
      <c r="B127" s="11" t="s">
        <v>89</v>
      </c>
      <c r="C127" s="17">
        <f>SUM(C128:C129)</f>
        <v>0</v>
      </c>
      <c r="D127" s="17">
        <f>SUM(D128:D129)</f>
        <v>0</v>
      </c>
      <c r="E127" s="17">
        <f>SUM(E128:E129)</f>
        <v>0</v>
      </c>
    </row>
    <row r="128" spans="1:5" ht="108" customHeight="1" hidden="1">
      <c r="A128" s="21" t="s">
        <v>90</v>
      </c>
      <c r="B128" s="11" t="s">
        <v>89</v>
      </c>
      <c r="C128" s="17">
        <v>0</v>
      </c>
      <c r="D128" s="17">
        <v>0</v>
      </c>
      <c r="E128" s="38">
        <v>0</v>
      </c>
    </row>
    <row r="129" spans="1:5" ht="96.75" customHeight="1" hidden="1">
      <c r="A129" s="21" t="s">
        <v>92</v>
      </c>
      <c r="B129" s="11" t="s">
        <v>89</v>
      </c>
      <c r="C129" s="17">
        <v>0</v>
      </c>
      <c r="D129" s="17">
        <v>0</v>
      </c>
      <c r="E129" s="38">
        <v>0</v>
      </c>
    </row>
    <row r="130" spans="1:5" ht="45.75" customHeight="1">
      <c r="A130" s="13" t="s">
        <v>77</v>
      </c>
      <c r="B130" s="16" t="s">
        <v>120</v>
      </c>
      <c r="C130" s="15">
        <f>C131</f>
        <v>50000</v>
      </c>
      <c r="D130" s="15">
        <f>D131</f>
        <v>0</v>
      </c>
      <c r="E130" s="15">
        <f>E131</f>
        <v>0</v>
      </c>
    </row>
    <row r="131" spans="1:5" ht="45.75" customHeight="1">
      <c r="A131" s="47" t="s">
        <v>79</v>
      </c>
      <c r="B131" s="11" t="s">
        <v>118</v>
      </c>
      <c r="C131" s="17">
        <v>50000</v>
      </c>
      <c r="D131" s="17">
        <v>0</v>
      </c>
      <c r="E131" s="17">
        <v>0</v>
      </c>
    </row>
    <row r="132" spans="1:5" ht="189.75" customHeight="1">
      <c r="A132" s="13" t="s">
        <v>197</v>
      </c>
      <c r="B132" s="46" t="s">
        <v>198</v>
      </c>
      <c r="C132" s="15">
        <f aca="true" t="shared" si="13" ref="C132:E133">C133</f>
        <v>487536</v>
      </c>
      <c r="D132" s="15">
        <f t="shared" si="13"/>
        <v>0</v>
      </c>
      <c r="E132" s="15">
        <f t="shared" si="13"/>
        <v>0</v>
      </c>
    </row>
    <row r="133" spans="1:5" ht="189.75" customHeight="1">
      <c r="A133" s="48" t="s">
        <v>202</v>
      </c>
      <c r="B133" s="31" t="s">
        <v>201</v>
      </c>
      <c r="C133" s="17">
        <f t="shared" si="13"/>
        <v>487536</v>
      </c>
      <c r="D133" s="17">
        <f t="shared" si="13"/>
        <v>0</v>
      </c>
      <c r="E133" s="17">
        <f t="shared" si="13"/>
        <v>0</v>
      </c>
    </row>
    <row r="134" spans="1:5" ht="185.25" customHeight="1">
      <c r="A134" s="48" t="s">
        <v>199</v>
      </c>
      <c r="B134" s="31" t="s">
        <v>200</v>
      </c>
      <c r="C134" s="17">
        <f>181126+306410</f>
        <v>487536</v>
      </c>
      <c r="D134" s="17">
        <v>0</v>
      </c>
      <c r="E134" s="17">
        <v>0</v>
      </c>
    </row>
    <row r="135" spans="1:5" ht="123" customHeight="1">
      <c r="A135" s="13" t="s">
        <v>84</v>
      </c>
      <c r="B135" s="62" t="s">
        <v>85</v>
      </c>
      <c r="C135" s="15">
        <f>C136</f>
        <v>-273203.79000000004</v>
      </c>
      <c r="D135" s="15">
        <f>D136</f>
        <v>0</v>
      </c>
      <c r="E135" s="15">
        <f>E136</f>
        <v>0</v>
      </c>
    </row>
    <row r="136" spans="1:5" ht="110.25" customHeight="1">
      <c r="A136" s="47" t="s">
        <v>86</v>
      </c>
      <c r="B136" s="31" t="s">
        <v>87</v>
      </c>
      <c r="C136" s="17">
        <f>-138220.6-134983.19</f>
        <v>-273203.79000000004</v>
      </c>
      <c r="D136" s="17">
        <v>0</v>
      </c>
      <c r="E136" s="17">
        <v>0</v>
      </c>
    </row>
    <row r="137" spans="1:5" ht="36" customHeight="1">
      <c r="A137" s="50" t="s">
        <v>45</v>
      </c>
      <c r="B137" s="51"/>
      <c r="C137" s="22">
        <f>C29+C95</f>
        <v>544336447.1</v>
      </c>
      <c r="D137" s="42">
        <f>D29+D95</f>
        <v>326534211.44</v>
      </c>
      <c r="E137" s="42">
        <f>E29+E95</f>
        <v>319306317.65999997</v>
      </c>
    </row>
    <row r="138" spans="4:5" ht="18.75">
      <c r="D138" s="4"/>
      <c r="E138" s="4" t="s">
        <v>196</v>
      </c>
    </row>
    <row r="142" ht="18.75">
      <c r="C142" s="8"/>
    </row>
  </sheetData>
  <sheetProtection/>
  <mergeCells count="26">
    <mergeCell ref="C1:E1"/>
    <mergeCell ref="C2:E2"/>
    <mergeCell ref="C3:E3"/>
    <mergeCell ref="C4:E4"/>
    <mergeCell ref="C5:E5"/>
    <mergeCell ref="C6:E6"/>
    <mergeCell ref="C19:E19"/>
    <mergeCell ref="C20:E20"/>
    <mergeCell ref="C22:E22"/>
    <mergeCell ref="A24:E24"/>
    <mergeCell ref="A25:E25"/>
    <mergeCell ref="C7:E7"/>
    <mergeCell ref="C8:E8"/>
    <mergeCell ref="C9:E9"/>
    <mergeCell ref="C10:E10"/>
    <mergeCell ref="C11:E11"/>
    <mergeCell ref="A137:B137"/>
    <mergeCell ref="A26:A27"/>
    <mergeCell ref="B26:B27"/>
    <mergeCell ref="C26:E26"/>
    <mergeCell ref="C13:E13"/>
    <mergeCell ref="C14:E14"/>
    <mergeCell ref="C15:E15"/>
    <mergeCell ref="C16:E16"/>
    <mergeCell ref="C17:E17"/>
    <mergeCell ref="C18:E18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2022-06-28T08:15:55Z</cp:lastPrinted>
  <dcterms:created xsi:type="dcterms:W3CDTF">2009-08-21T08:27:43Z</dcterms:created>
  <dcterms:modified xsi:type="dcterms:W3CDTF">2022-06-28T08:16:00Z</dcterms:modified>
  <cp:category/>
  <cp:version/>
  <cp:contentType/>
  <cp:contentStatus/>
</cp:coreProperties>
</file>