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<sst xmlns="http://schemas.openxmlformats.org/spreadsheetml/2006/main" count="451" uniqueCount="378">
  <si>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</si>
  <si>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</si>
  <si>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</si>
  <si>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</si>
  <si>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</si>
  <si>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</si>
  <si>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</si>
  <si>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</si>
  <si>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</si>
  <si>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</si>
  <si>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</si>
  <si>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</si>
  <si>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</si>
  <si>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</si>
  <si>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</si>
  <si>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</si>
  <si>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</si>
  <si>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</si>
  <si>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</si>
  <si>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</si>
  <si>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</si>
  <si>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</si>
  <si>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</si>
  <si>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</si>
  <si>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</si>
  <si>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</si>
  <si>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</si>
  <si>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</si>
  <si>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</si>
  <si>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</si>
  <si>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</si>
  <si>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</si>
  <si>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</si>
  <si>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</si>
  <si>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</si>
  <si>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</si>
  <si>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</si>
  <si>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</si>
  <si>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</si>
  <si>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</si>
  <si>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</si>
  <si>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</si>
  <si>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</si>
  <si>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</si>
  <si>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</si>
  <si>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</si>
  <si>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</si>
  <si>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</si>
  <si>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</si>
  <si>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</si>
  <si>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</si>
  <si>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</si>
  <si>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</si>
  <si>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</si>
  <si>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</si>
  <si>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</si>
  <si>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</si>
  <si>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</si>
  <si>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</si>
  <si>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</si>
  <si>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</si>
  <si>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</si>
  <si>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</si>
  <si>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</si>
  <si>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</si>
  <si>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</si>
  <si>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</si>
  <si>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</si>
  <si>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</si>
  <si>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</si>
  <si>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</si>
  <si>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</si>
  <si>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</si>
  <si>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</si>
  <si>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</si>
  <si>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</si>
  <si>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</si>
  <si>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</si>
  <si>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</si>
  <si>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</si>
  <si>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</si>
  <si>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</si>
  <si>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</si>
  <si>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</si>
  <si>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</si>
  <si>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</si>
  <si>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</si>
  <si>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</si>
  <si>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</si>
  <si>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</si>
  <si>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</si>
  <si>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</si>
  <si>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</si>
  <si>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</si>
  <si>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</si>
  <si>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</si>
  <si>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</si>
  <si>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</si>
  <si>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</si>
  <si>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</si>
  <si>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</si>
  <si>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</si>
  <si>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</si>
  <si>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</si>
  <si>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</si>
  <si>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</si>
  <si>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</si>
  <si>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</si>
  <si>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</si>
  <si>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</si>
  <si>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</si>
  <si>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</si>
  <si>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</si>
  <si>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</si>
  <si>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</si>
  <si>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</si>
  <si>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</si>
  <si>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</si>
  <si>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</si>
  <si>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</si>
  <si>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</si>
  <si>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</si>
  <si>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</si>
  <si>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</si>
  <si>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</si>
  <si>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</si>
  <si>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</si>
  <si>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</si>
  <si>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</si>
  <si>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</si>
  <si>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</si>
  <si>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</si>
  <si>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</si>
  <si>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</si>
  <si>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</si>
  <si>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</si>
  <si>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</si>
  <si>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</si>
  <si>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</si>
  <si>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</si>
  <si>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</si>
  <si>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</si>
  <si>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</si>
  <si>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</si>
  <si>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</si>
  <si>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</si>
  <si>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</si>
  <si>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</si>
  <si>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</si>
  <si>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</si>
  <si>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</si>
  <si>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</si>
  <si>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</si>
  <si>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</si>
  <si>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</si>
  <si>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</si>
  <si>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</si>
  <si>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</si>
  <si>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</si>
  <si>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</si>
  <si>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</si>
  <si>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</si>
  <si>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</si>
  <si>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</si>
  <si>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</si>
  <si>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</si>
  <si>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</si>
  <si>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</si>
  <si>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</si>
  <si>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</si>
  <si>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</si>
  <si>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</si>
  <si>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</si>
  <si>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</si>
  <si>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</si>
  <si>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</si>
  <si>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</si>
  <si>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</si>
  <si>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</si>
  <si>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</si>
  <si>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</si>
  <si>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</si>
  <si>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</si>
  <si>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</si>
  <si>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</si>
  <si>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</si>
  <si>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</si>
  <si>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</si>
  <si>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</si>
  <si>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</si>
  <si>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</si>
  <si>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</si>
  <si>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</si>
  <si>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</si>
  <si>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</si>
  <si>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</si>
  <si>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</si>
  <si>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</si>
  <si>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</si>
  <si>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</si>
  <si>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</si>
  <si>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</si>
  <si>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</si>
  <si>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</si>
  <si>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</si>
  <si>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</si>
  <si>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</si>
  <si>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</si>
  <si>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</si>
  <si>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</si>
  <si>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</si>
  <si>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</si>
  <si>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</si>
  <si>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</si>
  <si>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</si>
  <si>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</si>
  <si>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</si>
  <si>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</si>
  <si>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</si>
  <si>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</si>
  <si>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</si>
  <si>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</si>
  <si>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</si>
  <si>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</si>
  <si>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</si>
  <si>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</si>
  <si>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</si>
  <si>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</si>
  <si>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</si>
  <si>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</si>
  <si>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</si>
  <si>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</si>
  <si>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</si>
  <si>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</si>
  <si>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</si>
  <si>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</si>
  <si>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</si>
  <si>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</si>
  <si>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</si>
  <si>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</si>
  <si>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</si>
  <si>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</si>
  <si>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</si>
  <si>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</si>
  <si>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</si>
  <si>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</si>
  <si>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</si>
  <si>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</si>
  <si>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</si>
  <si>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</si>
  <si>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</si>
  <si>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</si>
  <si>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</si>
  <si>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</si>
  <si>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</si>
  <si>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</si>
  <si>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</si>
  <si>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</si>
  <si>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</si>
  <si>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</si>
  <si>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</si>
  <si>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</si>
  <si>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</si>
  <si>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</si>
  <si>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</si>
  <si>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</si>
  <si>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</si>
  <si>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</si>
  <si>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</si>
  <si>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</si>
  <si>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</si>
  <si>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</si>
  <si>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</si>
  <si>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</si>
  <si>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</si>
  <si>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</si>
  <si>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</si>
  <si>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</si>
  <si>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</si>
  <si>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</si>
  <si>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</si>
  <si>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</si>
  <si>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</si>
  <si>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</si>
  <si>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</si>
  <si>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</si>
  <si>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</si>
  <si>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</si>
  <si>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</si>
  <si>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</si>
  <si>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</si>
  <si>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</si>
  <si>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</si>
  <si>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</si>
  <si>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</si>
  <si>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</si>
  <si>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</si>
  <si>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</si>
  <si>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</si>
  <si>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</si>
  <si>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</si>
  <si>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</si>
  <si>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</si>
  <si>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</si>
  <si>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</si>
  <si>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</si>
  <si>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</si>
  <si>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</si>
  <si>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</si>
  <si>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</si>
  <si>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</si>
  <si>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</si>
  <si>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</si>
  <si>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</si>
  <si>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</si>
  <si>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</si>
  <si>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</si>
  <si>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</si>
  <si>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</si>
  <si>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</si>
  <si>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</si>
  <si>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</si>
  <si>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</si>
  <si>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</si>
  <si>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</si>
  <si>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</si>
  <si>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</si>
  <si>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</si>
  <si>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</si>
  <si>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</si>
  <si>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</si>
  <si>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</si>
  <si>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</si>
  <si>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</si>
  <si>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</si>
  <si>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</si>
  <si>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</si>
  <si>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</si>
  <si>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</si>
  <si>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</si>
  <si>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</si>
  <si>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</si>
  <si>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</si>
  <si>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</si>
  <si>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</si>
  <si>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</si>
  <si>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</si>
  <si>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</si>
  <si>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</si>
  <si>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</si>
  <si>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</si>
  <si>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</si>
  <si>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</si>
  <si>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</si>
  <si>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</si>
  <si>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</si>
  <si>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</si>
  <si>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</si>
  <si>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</si>
  <si>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</si>
  <si>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</si>
  <si>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</si>
  <si>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</si>
  <si>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</si>
  <si>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</si>
  <si>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</si>
  <si>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</si>
  <si>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</si>
  <si>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</si>
  <si>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</si>
  <si>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</si>
  <si>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</si>
  <si>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</si>
  <si>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</si>
  <si>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</si>
  <si>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</si>
  <si>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</si>
  <si>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от 25.05.2020 № 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</si>
</sst>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"/>
  <sheetViews>
    <sheetView tabSelected="1" zoomScalePageLayoutView="0" workbookViewId="0" topLeftCell="A1">
      <selection activeCell="C17" sqref="C17:E17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7" t="s">
        <v>245</v>
      </c>
      <c r="D1" s="37"/>
      <c r="E1" s="37"/>
    </row>
    <row r="2" spans="3:5" ht="18.75">
      <c r="C2" s="37" t="s">
        <v>50</v>
      </c>
      <c r="D2" s="37"/>
      <c r="E2" s="37"/>
    </row>
    <row r="3" spans="3:5" ht="18.75">
      <c r="C3" s="37" t="s">
        <v>51</v>
      </c>
      <c r="D3" s="37"/>
      <c r="E3" s="37"/>
    </row>
    <row r="4" spans="3:5" ht="18.75">
      <c r="C4" s="37" t="s">
        <v>246</v>
      </c>
      <c r="D4" s="37"/>
      <c r="E4" s="37"/>
    </row>
    <row r="5" spans="3:5" ht="18.75">
      <c r="C5" s="37" t="s">
        <v>247</v>
      </c>
      <c r="D5" s="37"/>
      <c r="E5" s="37"/>
    </row>
    <row r="6" spans="3:5" ht="18.75">
      <c r="C6" s="37" t="s">
        <v>51</v>
      </c>
      <c r="D6" s="37"/>
      <c r="E6" s="37"/>
    </row>
    <row r="7" spans="3:5" ht="18.75">
      <c r="C7" s="37" t="s">
        <v>249</v>
      </c>
      <c r="D7" s="37"/>
      <c r="E7" s="37"/>
    </row>
    <row r="8" spans="3:5" ht="18.75">
      <c r="C8" s="37" t="s">
        <v>248</v>
      </c>
      <c r="D8" s="37"/>
      <c r="E8" s="37"/>
    </row>
    <row r="9" spans="3:5" ht="18.75">
      <c r="C9" s="37" t="s">
        <v>154</v>
      </c>
      <c r="D9" s="37"/>
      <c r="E9" s="37"/>
    </row>
    <row r="10" spans="3:5" ht="18.75">
      <c r="C10" s="37" t="s">
        <v>250</v>
      </c>
      <c r="D10" s="37"/>
      <c r="E10" s="37"/>
    </row>
    <row r="11" spans="3:5" ht="18.75">
      <c r="C11" s="45" t="s">
        <v>377</v>
      </c>
      <c r="D11" s="45"/>
      <c r="E11" s="45"/>
    </row>
    <row r="13" spans="3:5" ht="18.75">
      <c r="C13" s="37" t="s">
        <v>251</v>
      </c>
      <c r="D13" s="37"/>
      <c r="E13" s="37"/>
    </row>
    <row r="14" spans="3:5" ht="18.75">
      <c r="C14" s="37" t="s">
        <v>50</v>
      </c>
      <c r="D14" s="37"/>
      <c r="E14" s="37"/>
    </row>
    <row r="15" spans="3:5" ht="18.75">
      <c r="C15" s="37" t="s">
        <v>51</v>
      </c>
      <c r="D15" s="37"/>
      <c r="E15" s="37"/>
    </row>
    <row r="16" spans="3:5" ht="18.75">
      <c r="C16" s="37" t="s">
        <v>52</v>
      </c>
      <c r="D16" s="37"/>
      <c r="E16" s="37"/>
    </row>
    <row r="17" spans="3:5" ht="18.75">
      <c r="C17" s="37" t="s">
        <v>51</v>
      </c>
      <c r="D17" s="37"/>
      <c r="E17" s="37"/>
    </row>
    <row r="18" spans="3:5" ht="18.75">
      <c r="C18" s="37" t="s">
        <v>154</v>
      </c>
      <c r="D18" s="37"/>
      <c r="E18" s="37"/>
    </row>
    <row r="19" spans="3:5" ht="18.75">
      <c r="C19" s="37" t="s">
        <v>155</v>
      </c>
      <c r="D19" s="37"/>
      <c r="E19" s="37"/>
    </row>
    <row r="20" spans="3:5" ht="18.75">
      <c r="C20" s="45" t="s">
        <v>244</v>
      </c>
      <c r="D20" s="45"/>
      <c r="E20" s="45"/>
    </row>
    <row r="21" ht="18.75">
      <c r="C21" s="4"/>
    </row>
    <row r="22" ht="18.75">
      <c r="E22" s="4" t="s">
        <v>53</v>
      </c>
    </row>
    <row r="24" spans="1:5" ht="40.5" customHeight="1">
      <c r="A24" s="43" t="s">
        <v>156</v>
      </c>
      <c r="B24" s="43"/>
      <c r="C24" s="43"/>
      <c r="D24" s="43"/>
      <c r="E24" s="43"/>
    </row>
    <row r="25" spans="1:5" ht="18" customHeight="1">
      <c r="A25" s="44"/>
      <c r="B25" s="44"/>
      <c r="C25" s="44"/>
      <c r="D25" s="44"/>
      <c r="E25" s="44"/>
    </row>
    <row r="26" spans="1:5" ht="42.75" customHeight="1">
      <c r="A26" s="40" t="s">
        <v>48</v>
      </c>
      <c r="B26" s="42" t="s">
        <v>49</v>
      </c>
      <c r="C26" s="42" t="s">
        <v>65</v>
      </c>
      <c r="D26" s="42"/>
      <c r="E26" s="42"/>
    </row>
    <row r="27" spans="1:5" ht="18.75">
      <c r="A27" s="41"/>
      <c r="B27" s="42"/>
      <c r="C27" s="29" t="s">
        <v>108</v>
      </c>
      <c r="D27" s="30" t="s">
        <v>111</v>
      </c>
      <c r="E27" s="30" t="s">
        <v>157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102</v>
      </c>
      <c r="C29" s="23">
        <f>C30+C40+C54+C70++C77+C93+C104+C115+C126+C66</f>
        <v>64907032.28</v>
      </c>
      <c r="D29" s="23">
        <f>D30+D40+D54+D70++D77+D93+D104+D115+D126+D66</f>
        <v>61689172.25</v>
      </c>
      <c r="E29" s="23">
        <f>E30+E40+E54+E70++E77+E93+E104+E115+E126+E66</f>
        <v>61669296.75</v>
      </c>
    </row>
    <row r="30" spans="1:5" ht="18.75">
      <c r="A30" s="14" t="s">
        <v>9</v>
      </c>
      <c r="B30" s="17" t="s">
        <v>10</v>
      </c>
      <c r="C30" s="23">
        <f>C31</f>
        <v>51915090</v>
      </c>
      <c r="D30" s="23">
        <f>D31</f>
        <v>51915090</v>
      </c>
      <c r="E30" s="23">
        <f>E31</f>
        <v>51915090</v>
      </c>
    </row>
    <row r="31" spans="1:5" ht="18.75">
      <c r="A31" s="35" t="s">
        <v>11</v>
      </c>
      <c r="B31" s="12" t="s">
        <v>12</v>
      </c>
      <c r="C31" s="10">
        <f>C32+C34+C38+C36</f>
        <v>51915090</v>
      </c>
      <c r="D31" s="10">
        <f>D32+D34+D38+D36</f>
        <v>51915090</v>
      </c>
      <c r="E31" s="10">
        <f>E32+E34+E38+E36</f>
        <v>51915090</v>
      </c>
    </row>
    <row r="32" spans="1:5" ht="150">
      <c r="A32" s="35" t="s">
        <v>66</v>
      </c>
      <c r="B32" s="20" t="s">
        <v>175</v>
      </c>
      <c r="C32" s="26">
        <f>C33</f>
        <v>51302090</v>
      </c>
      <c r="D32" s="26">
        <f>D33</f>
        <v>51302090</v>
      </c>
      <c r="E32" s="26">
        <f>E33</f>
        <v>51302090</v>
      </c>
    </row>
    <row r="33" spans="1:5" ht="150">
      <c r="A33" s="35" t="s">
        <v>13</v>
      </c>
      <c r="B33" s="20" t="s">
        <v>175</v>
      </c>
      <c r="C33" s="26">
        <v>51302090</v>
      </c>
      <c r="D33" s="26">
        <v>51302090</v>
      </c>
      <c r="E33" s="26">
        <v>51302090</v>
      </c>
    </row>
    <row r="34" spans="1:5" ht="243.75">
      <c r="A34" s="35" t="s">
        <v>67</v>
      </c>
      <c r="B34" s="20" t="s">
        <v>176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35" t="s">
        <v>14</v>
      </c>
      <c r="B35" s="20" t="s">
        <v>176</v>
      </c>
      <c r="C35" s="26">
        <v>160000</v>
      </c>
      <c r="D35" s="26">
        <v>160000</v>
      </c>
      <c r="E35" s="26">
        <v>160000</v>
      </c>
    </row>
    <row r="36" spans="1:5" ht="93.75">
      <c r="A36" s="35" t="s">
        <v>68</v>
      </c>
      <c r="B36" s="12" t="s">
        <v>177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35" t="s">
        <v>15</v>
      </c>
      <c r="B37" s="12" t="s">
        <v>177</v>
      </c>
      <c r="C37" s="18">
        <v>303000</v>
      </c>
      <c r="D37" s="18">
        <v>303000</v>
      </c>
      <c r="E37" s="18">
        <v>303000</v>
      </c>
    </row>
    <row r="38" spans="1:5" ht="187.5">
      <c r="A38" s="35" t="s">
        <v>69</v>
      </c>
      <c r="B38" s="20" t="s">
        <v>178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35" t="s">
        <v>16</v>
      </c>
      <c r="B39" s="20" t="s">
        <v>178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179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72</v>
      </c>
      <c r="B42" s="20" t="s">
        <v>180</v>
      </c>
      <c r="C42" s="18">
        <f aca="true" t="shared" si="0" ref="C42:E43">C43</f>
        <v>1808000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141</v>
      </c>
      <c r="B43" s="20" t="s">
        <v>181</v>
      </c>
      <c r="C43" s="18">
        <f t="shared" si="0"/>
        <v>1808000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142</v>
      </c>
      <c r="B44" s="20" t="s">
        <v>181</v>
      </c>
      <c r="C44" s="18">
        <v>1808000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182</v>
      </c>
      <c r="C45" s="18">
        <f aca="true" t="shared" si="1" ref="C45:E46">C46</f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144</v>
      </c>
      <c r="B46" s="20" t="s">
        <v>183</v>
      </c>
      <c r="C46" s="18">
        <f t="shared" si="1"/>
        <v>18000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143</v>
      </c>
      <c r="B47" s="20" t="s">
        <v>183</v>
      </c>
      <c r="C47" s="18">
        <v>18000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184</v>
      </c>
      <c r="C48" s="18">
        <f aca="true" t="shared" si="2" ref="C48:E49">C49</f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145</v>
      </c>
      <c r="B49" s="20" t="s">
        <v>149</v>
      </c>
      <c r="C49" s="18">
        <f t="shared" si="2"/>
        <v>2784000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146</v>
      </c>
      <c r="B50" s="20" t="s">
        <v>149</v>
      </c>
      <c r="C50" s="18">
        <v>2784000</v>
      </c>
      <c r="D50" s="18">
        <v>2784000</v>
      </c>
      <c r="E50" s="18">
        <v>2784000</v>
      </c>
    </row>
    <row r="51" spans="1:5" ht="150">
      <c r="A51" s="24" t="s">
        <v>110</v>
      </c>
      <c r="B51" s="20" t="s">
        <v>185</v>
      </c>
      <c r="C51" s="18">
        <f aca="true" t="shared" si="3" ref="C51:E52">C52</f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147</v>
      </c>
      <c r="B52" s="20" t="s">
        <v>186</v>
      </c>
      <c r="C52" s="18">
        <f t="shared" si="3"/>
        <v>-250000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148</v>
      </c>
      <c r="B53" s="20" t="s">
        <v>186</v>
      </c>
      <c r="C53" s="18">
        <v>-250000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99</v>
      </c>
      <c r="C54" s="23">
        <f>C55+C60+C63</f>
        <v>4092000</v>
      </c>
      <c r="D54" s="23">
        <f>D55+D60+D63</f>
        <v>1462000</v>
      </c>
      <c r="E54" s="23">
        <f>E55+E60+E63</f>
        <v>1462000</v>
      </c>
    </row>
    <row r="55" spans="1:5" ht="37.5">
      <c r="A55" s="35" t="s">
        <v>56</v>
      </c>
      <c r="B55" s="12" t="s">
        <v>187</v>
      </c>
      <c r="C55" s="10">
        <f>C56+C58</f>
        <v>3966669</v>
      </c>
      <c r="D55" s="10">
        <f>D56+D58</f>
        <v>1360000</v>
      </c>
      <c r="E55" s="10">
        <f>E56+E58</f>
        <v>1360000</v>
      </c>
    </row>
    <row r="56" spans="1:5" ht="37.5">
      <c r="A56" s="35" t="s">
        <v>74</v>
      </c>
      <c r="B56" s="12" t="s">
        <v>187</v>
      </c>
      <c r="C56" s="10">
        <f>C57</f>
        <v>3966667.61</v>
      </c>
      <c r="D56" s="10">
        <f>D57</f>
        <v>1360000</v>
      </c>
      <c r="E56" s="10">
        <f>E57</f>
        <v>1360000</v>
      </c>
    </row>
    <row r="57" spans="1:5" ht="37.5">
      <c r="A57" s="35" t="s">
        <v>18</v>
      </c>
      <c r="B57" s="12" t="s">
        <v>187</v>
      </c>
      <c r="C57" s="10">
        <f>3990000-23332.39</f>
        <v>3966667.61</v>
      </c>
      <c r="D57" s="10">
        <v>1360000</v>
      </c>
      <c r="E57" s="10">
        <v>1360000</v>
      </c>
    </row>
    <row r="58" spans="1:5" ht="93.75">
      <c r="A58" s="35" t="s">
        <v>329</v>
      </c>
      <c r="B58" s="12" t="s">
        <v>330</v>
      </c>
      <c r="C58" s="10">
        <f>C59</f>
        <v>1.39</v>
      </c>
      <c r="D58" s="10">
        <f>D59</f>
        <v>0</v>
      </c>
      <c r="E58" s="10">
        <f>E59</f>
        <v>0</v>
      </c>
    </row>
    <row r="59" spans="1:5" ht="93.75">
      <c r="A59" s="35" t="s">
        <v>331</v>
      </c>
      <c r="B59" s="12" t="s">
        <v>330</v>
      </c>
      <c r="C59" s="10">
        <v>1.39</v>
      </c>
      <c r="D59" s="10">
        <v>0</v>
      </c>
      <c r="E59" s="10">
        <v>0</v>
      </c>
    </row>
    <row r="60" spans="1:5" ht="18.75">
      <c r="A60" s="35" t="s">
        <v>57</v>
      </c>
      <c r="B60" s="12" t="s">
        <v>188</v>
      </c>
      <c r="C60" s="10">
        <f aca="true" t="shared" si="4" ref="C60:E61">C61</f>
        <v>9100</v>
      </c>
      <c r="D60" s="10">
        <f t="shared" si="4"/>
        <v>7000</v>
      </c>
      <c r="E60" s="10">
        <f t="shared" si="4"/>
        <v>7000</v>
      </c>
    </row>
    <row r="61" spans="1:5" ht="18.75">
      <c r="A61" s="35" t="s">
        <v>84</v>
      </c>
      <c r="B61" s="12" t="s">
        <v>188</v>
      </c>
      <c r="C61" s="10">
        <f t="shared" si="4"/>
        <v>9100</v>
      </c>
      <c r="D61" s="10">
        <f t="shared" si="4"/>
        <v>7000</v>
      </c>
      <c r="E61" s="10">
        <f t="shared" si="4"/>
        <v>7000</v>
      </c>
    </row>
    <row r="62" spans="1:5" ht="18.75">
      <c r="A62" s="35" t="s">
        <v>19</v>
      </c>
      <c r="B62" s="12" t="s">
        <v>188</v>
      </c>
      <c r="C62" s="10">
        <f>12000-5000+2100</f>
        <v>9100</v>
      </c>
      <c r="D62" s="10">
        <v>7000</v>
      </c>
      <c r="E62" s="10">
        <v>7000</v>
      </c>
    </row>
    <row r="63" spans="1:5" ht="56.25">
      <c r="A63" s="35" t="s">
        <v>94</v>
      </c>
      <c r="B63" s="25" t="s">
        <v>95</v>
      </c>
      <c r="C63" s="10">
        <f aca="true" t="shared" si="5" ref="C63:E64">C64</f>
        <v>116231</v>
      </c>
      <c r="D63" s="10">
        <f t="shared" si="5"/>
        <v>95000</v>
      </c>
      <c r="E63" s="10">
        <f t="shared" si="5"/>
        <v>95000</v>
      </c>
    </row>
    <row r="64" spans="1:5" ht="75">
      <c r="A64" s="35" t="s">
        <v>97</v>
      </c>
      <c r="B64" s="25" t="s">
        <v>189</v>
      </c>
      <c r="C64" s="10">
        <f t="shared" si="5"/>
        <v>116231</v>
      </c>
      <c r="D64" s="10">
        <f t="shared" si="5"/>
        <v>95000</v>
      </c>
      <c r="E64" s="10">
        <f t="shared" si="5"/>
        <v>95000</v>
      </c>
    </row>
    <row r="65" spans="1:5" ht="75">
      <c r="A65" s="35" t="s">
        <v>98</v>
      </c>
      <c r="B65" s="25" t="s">
        <v>189</v>
      </c>
      <c r="C65" s="10">
        <f>90000+5000+21231</f>
        <v>116231</v>
      </c>
      <c r="D65" s="10">
        <v>95000</v>
      </c>
      <c r="E65" s="10">
        <v>95000</v>
      </c>
    </row>
    <row r="66" spans="1:5" ht="67.5" customHeight="1">
      <c r="A66" s="14" t="s">
        <v>332</v>
      </c>
      <c r="B66" s="33" t="s">
        <v>333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35" t="s">
        <v>334</v>
      </c>
      <c r="B67" s="25" t="s">
        <v>335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35" t="s">
        <v>336</v>
      </c>
      <c r="B68" s="25" t="s">
        <v>337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35" t="s">
        <v>338</v>
      </c>
      <c r="B69" s="25" t="s">
        <v>337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100</v>
      </c>
      <c r="C70" s="23">
        <f>C73+C76</f>
        <v>1110000</v>
      </c>
      <c r="D70" s="23">
        <f>D73+D76</f>
        <v>1110000</v>
      </c>
      <c r="E70" s="23">
        <f>E73+E76</f>
        <v>1110000</v>
      </c>
    </row>
    <row r="71" spans="1:5" ht="56.25">
      <c r="A71" s="35" t="s">
        <v>73</v>
      </c>
      <c r="B71" s="12" t="s">
        <v>190</v>
      </c>
      <c r="C71" s="26">
        <f aca="true" t="shared" si="7" ref="C71:E72">C72</f>
        <v>1100000</v>
      </c>
      <c r="D71" s="26">
        <f t="shared" si="7"/>
        <v>1100000</v>
      </c>
      <c r="E71" s="26">
        <f t="shared" si="7"/>
        <v>1100000</v>
      </c>
    </row>
    <row r="72" spans="1:5" ht="93.75">
      <c r="A72" s="35" t="s">
        <v>75</v>
      </c>
      <c r="B72" s="20" t="s">
        <v>191</v>
      </c>
      <c r="C72" s="26">
        <f t="shared" si="7"/>
        <v>1100000</v>
      </c>
      <c r="D72" s="26">
        <f t="shared" si="7"/>
        <v>1100000</v>
      </c>
      <c r="E72" s="26">
        <f t="shared" si="7"/>
        <v>1100000</v>
      </c>
    </row>
    <row r="73" spans="1:5" ht="93.75">
      <c r="A73" s="35" t="s">
        <v>21</v>
      </c>
      <c r="B73" s="20" t="s">
        <v>191</v>
      </c>
      <c r="C73" s="26">
        <v>1100000</v>
      </c>
      <c r="D73" s="26">
        <v>1100000</v>
      </c>
      <c r="E73" s="26">
        <v>1100000</v>
      </c>
    </row>
    <row r="74" spans="1:5" ht="75">
      <c r="A74" s="35" t="s">
        <v>22</v>
      </c>
      <c r="B74" s="12" t="s">
        <v>192</v>
      </c>
      <c r="C74" s="18">
        <f aca="true" t="shared" si="8" ref="C74:E75">C75</f>
        <v>10000</v>
      </c>
      <c r="D74" s="18">
        <f t="shared" si="8"/>
        <v>10000</v>
      </c>
      <c r="E74" s="18">
        <f t="shared" si="8"/>
        <v>10000</v>
      </c>
    </row>
    <row r="75" spans="1:5" ht="56.25">
      <c r="A75" s="35" t="s">
        <v>76</v>
      </c>
      <c r="B75" s="20" t="s">
        <v>193</v>
      </c>
      <c r="C75" s="18">
        <f t="shared" si="8"/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35" t="s">
        <v>93</v>
      </c>
      <c r="B76" s="20" t="s">
        <v>193</v>
      </c>
      <c r="C76" s="18">
        <v>10000</v>
      </c>
      <c r="D76" s="19">
        <v>10000</v>
      </c>
      <c r="E76" s="19">
        <v>10000</v>
      </c>
    </row>
    <row r="77" spans="1:8" ht="93.75">
      <c r="A77" s="14" t="s">
        <v>23</v>
      </c>
      <c r="B77" s="17" t="s">
        <v>194</v>
      </c>
      <c r="C77" s="23">
        <f>C81+C78</f>
        <v>1467693.97</v>
      </c>
      <c r="D77" s="23">
        <f>D81+D78</f>
        <v>1376082.25</v>
      </c>
      <c r="E77" s="23">
        <f>E81+E78</f>
        <v>1356206.75</v>
      </c>
      <c r="F77" s="7"/>
      <c r="G77" s="7"/>
      <c r="H77" s="7"/>
    </row>
    <row r="78" spans="1:8" ht="75">
      <c r="A78" s="22" t="s">
        <v>276</v>
      </c>
      <c r="B78" s="12" t="s">
        <v>277</v>
      </c>
      <c r="C78" s="10">
        <f aca="true" t="shared" si="9" ref="C78:E79">C79</f>
        <v>36279.18</v>
      </c>
      <c r="D78" s="10">
        <f t="shared" si="9"/>
        <v>30582.25</v>
      </c>
      <c r="E78" s="10">
        <f t="shared" si="9"/>
        <v>10706.75</v>
      </c>
      <c r="F78" s="7"/>
      <c r="G78" s="7"/>
      <c r="H78" s="7"/>
    </row>
    <row r="79" spans="1:8" ht="93.75">
      <c r="A79" s="22" t="s">
        <v>278</v>
      </c>
      <c r="B79" s="12" t="s">
        <v>279</v>
      </c>
      <c r="C79" s="10">
        <f t="shared" si="9"/>
        <v>36279.18</v>
      </c>
      <c r="D79" s="10">
        <f t="shared" si="9"/>
        <v>30582.25</v>
      </c>
      <c r="E79" s="10">
        <f t="shared" si="9"/>
        <v>10706.75</v>
      </c>
      <c r="F79" s="7"/>
      <c r="G79" s="7"/>
      <c r="H79" s="7"/>
    </row>
    <row r="80" spans="1:8" ht="93.75">
      <c r="A80" s="22" t="s">
        <v>280</v>
      </c>
      <c r="B80" s="12" t="s">
        <v>279</v>
      </c>
      <c r="C80" s="10">
        <v>36279.18</v>
      </c>
      <c r="D80" s="10">
        <v>30582.25</v>
      </c>
      <c r="E80" s="10">
        <v>10706.75</v>
      </c>
      <c r="F80" s="7"/>
      <c r="G80" s="7"/>
      <c r="H80" s="7"/>
    </row>
    <row r="81" spans="1:5" ht="187.5">
      <c r="A81" s="35" t="s">
        <v>24</v>
      </c>
      <c r="B81" s="20" t="s">
        <v>195</v>
      </c>
      <c r="C81" s="26">
        <f>C82+C87+C90</f>
        <v>1431414.79</v>
      </c>
      <c r="D81" s="26">
        <f>D82+D87+D90</f>
        <v>1345500</v>
      </c>
      <c r="E81" s="26">
        <f>E82+E87+E90</f>
        <v>1345500</v>
      </c>
    </row>
    <row r="82" spans="1:5" ht="131.25">
      <c r="A82" s="35" t="s">
        <v>41</v>
      </c>
      <c r="B82" s="20" t="s">
        <v>196</v>
      </c>
      <c r="C82" s="18">
        <f>C85+C83</f>
        <v>1365945.99</v>
      </c>
      <c r="D82" s="18">
        <f>D85+D83</f>
        <v>1298500</v>
      </c>
      <c r="E82" s="18">
        <f>E85+E83</f>
        <v>1298500</v>
      </c>
    </row>
    <row r="83" spans="1:5" ht="187.5">
      <c r="A83" s="35" t="s">
        <v>103</v>
      </c>
      <c r="B83" s="20" t="s">
        <v>197</v>
      </c>
      <c r="C83" s="18">
        <f>C84</f>
        <v>439689.79</v>
      </c>
      <c r="D83" s="18">
        <f>D84</f>
        <v>398500</v>
      </c>
      <c r="E83" s="18">
        <f>E84</f>
        <v>398500</v>
      </c>
    </row>
    <row r="84" spans="1:5" ht="187.5">
      <c r="A84" s="35" t="s">
        <v>104</v>
      </c>
      <c r="B84" s="20" t="s">
        <v>197</v>
      </c>
      <c r="C84" s="18">
        <f>398500+41189.79</f>
        <v>439689.79</v>
      </c>
      <c r="D84" s="18">
        <v>398500</v>
      </c>
      <c r="E84" s="18">
        <v>398500</v>
      </c>
    </row>
    <row r="85" spans="1:5" ht="168.75">
      <c r="A85" s="35" t="s">
        <v>89</v>
      </c>
      <c r="B85" s="27" t="s">
        <v>198</v>
      </c>
      <c r="C85" s="18">
        <f>C86</f>
        <v>926256.2</v>
      </c>
      <c r="D85" s="18">
        <f>D86</f>
        <v>900000</v>
      </c>
      <c r="E85" s="18">
        <f>E86</f>
        <v>900000</v>
      </c>
    </row>
    <row r="86" spans="1:5" ht="168.75">
      <c r="A86" s="35" t="s">
        <v>90</v>
      </c>
      <c r="B86" s="27" t="s">
        <v>198</v>
      </c>
      <c r="C86" s="18">
        <f>900000+100000-73743.8</f>
        <v>926256.2</v>
      </c>
      <c r="D86" s="18">
        <v>900000</v>
      </c>
      <c r="E86" s="18">
        <v>900000</v>
      </c>
    </row>
    <row r="87" spans="1:5" ht="168.75">
      <c r="A87" s="35" t="s">
        <v>64</v>
      </c>
      <c r="B87" s="20" t="s">
        <v>62</v>
      </c>
      <c r="C87" s="18">
        <f aca="true" t="shared" si="10" ref="C87:E88">C88</f>
        <v>30000</v>
      </c>
      <c r="D87" s="18">
        <f t="shared" si="10"/>
        <v>30000</v>
      </c>
      <c r="E87" s="18">
        <f t="shared" si="10"/>
        <v>30000</v>
      </c>
    </row>
    <row r="88" spans="1:5" ht="150">
      <c r="A88" s="35" t="s">
        <v>77</v>
      </c>
      <c r="B88" s="20" t="s">
        <v>63</v>
      </c>
      <c r="C88" s="18">
        <f t="shared" si="10"/>
        <v>30000</v>
      </c>
      <c r="D88" s="18">
        <f t="shared" si="10"/>
        <v>30000</v>
      </c>
      <c r="E88" s="18">
        <f t="shared" si="10"/>
        <v>30000</v>
      </c>
    </row>
    <row r="89" spans="1:5" ht="150">
      <c r="A89" s="35" t="s">
        <v>61</v>
      </c>
      <c r="B89" s="20" t="s">
        <v>63</v>
      </c>
      <c r="C89" s="18">
        <v>30000</v>
      </c>
      <c r="D89" s="18">
        <v>30000</v>
      </c>
      <c r="E89" s="18">
        <v>30000</v>
      </c>
    </row>
    <row r="90" spans="1:5" ht="168.75">
      <c r="A90" s="35" t="s">
        <v>42</v>
      </c>
      <c r="B90" s="20" t="s">
        <v>199</v>
      </c>
      <c r="C90" s="19">
        <f aca="true" t="shared" si="11" ref="C90:E91">C91</f>
        <v>35468.8</v>
      </c>
      <c r="D90" s="19">
        <f t="shared" si="11"/>
        <v>17000</v>
      </c>
      <c r="E90" s="19">
        <f t="shared" si="11"/>
        <v>17000</v>
      </c>
    </row>
    <row r="91" spans="1:5" ht="131.25">
      <c r="A91" s="35" t="s">
        <v>78</v>
      </c>
      <c r="B91" s="20" t="s">
        <v>200</v>
      </c>
      <c r="C91" s="19">
        <f t="shared" si="11"/>
        <v>35468.8</v>
      </c>
      <c r="D91" s="19">
        <f t="shared" si="11"/>
        <v>17000</v>
      </c>
      <c r="E91" s="19">
        <f t="shared" si="11"/>
        <v>17000</v>
      </c>
    </row>
    <row r="92" spans="1:5" ht="131.25">
      <c r="A92" s="35" t="s">
        <v>25</v>
      </c>
      <c r="B92" s="20" t="s">
        <v>200</v>
      </c>
      <c r="C92" s="19">
        <f>17000+18468.8</f>
        <v>35468.8</v>
      </c>
      <c r="D92" s="19">
        <v>17000</v>
      </c>
      <c r="E92" s="19">
        <v>17000</v>
      </c>
    </row>
    <row r="93" spans="1:5" ht="37.5">
      <c r="A93" s="14" t="s">
        <v>26</v>
      </c>
      <c r="B93" s="17" t="s">
        <v>58</v>
      </c>
      <c r="C93" s="23">
        <f>C94</f>
        <v>164000</v>
      </c>
      <c r="D93" s="23">
        <f>D94</f>
        <v>169000</v>
      </c>
      <c r="E93" s="23">
        <f>E94</f>
        <v>169000</v>
      </c>
    </row>
    <row r="94" spans="1:5" ht="37.5">
      <c r="A94" s="35" t="s">
        <v>43</v>
      </c>
      <c r="B94" s="12" t="s">
        <v>201</v>
      </c>
      <c r="C94" s="10">
        <f>C95+C97+C99</f>
        <v>164000</v>
      </c>
      <c r="D94" s="10">
        <f>D95+D97+D99</f>
        <v>169000</v>
      </c>
      <c r="E94" s="10">
        <f>E95+E97+E99</f>
        <v>169000</v>
      </c>
    </row>
    <row r="95" spans="1:5" ht="56.25">
      <c r="A95" s="35" t="s">
        <v>79</v>
      </c>
      <c r="B95" s="12" t="s">
        <v>28</v>
      </c>
      <c r="C95" s="10">
        <f>C96</f>
        <v>14000</v>
      </c>
      <c r="D95" s="10">
        <f>D96</f>
        <v>21000</v>
      </c>
      <c r="E95" s="10">
        <f>E96</f>
        <v>21000</v>
      </c>
    </row>
    <row r="96" spans="1:5" ht="56.25">
      <c r="A96" s="35" t="s">
        <v>27</v>
      </c>
      <c r="B96" s="12" t="s">
        <v>28</v>
      </c>
      <c r="C96" s="10">
        <f>21000-7000</f>
        <v>14000</v>
      </c>
      <c r="D96" s="10">
        <v>21000</v>
      </c>
      <c r="E96" s="10">
        <v>21000</v>
      </c>
    </row>
    <row r="97" spans="1:5" ht="37.5">
      <c r="A97" s="35" t="s">
        <v>80</v>
      </c>
      <c r="B97" s="12" t="s">
        <v>44</v>
      </c>
      <c r="C97" s="26">
        <f>C98</f>
        <v>2000</v>
      </c>
      <c r="D97" s="26">
        <f>D98</f>
        <v>18000</v>
      </c>
      <c r="E97" s="26">
        <f>E98</f>
        <v>18000</v>
      </c>
    </row>
    <row r="98" spans="1:5" ht="37.5">
      <c r="A98" s="35" t="s">
        <v>29</v>
      </c>
      <c r="B98" s="12" t="s">
        <v>44</v>
      </c>
      <c r="C98" s="26">
        <f>8000-6000</f>
        <v>2000</v>
      </c>
      <c r="D98" s="19">
        <v>18000</v>
      </c>
      <c r="E98" s="19">
        <v>18000</v>
      </c>
    </row>
    <row r="99" spans="1:5" ht="37.5">
      <c r="A99" s="35" t="s">
        <v>81</v>
      </c>
      <c r="B99" s="12" t="s">
        <v>30</v>
      </c>
      <c r="C99" s="26">
        <f>C100+C102</f>
        <v>148000</v>
      </c>
      <c r="D99" s="26">
        <f>D100+D102</f>
        <v>130000</v>
      </c>
      <c r="E99" s="26">
        <f>E100+E102</f>
        <v>130000</v>
      </c>
    </row>
    <row r="100" spans="1:5" ht="37.5">
      <c r="A100" s="35" t="s">
        <v>139</v>
      </c>
      <c r="B100" s="12" t="s">
        <v>202</v>
      </c>
      <c r="C100" s="26">
        <f>C101</f>
        <v>58000</v>
      </c>
      <c r="D100" s="26">
        <f>D101</f>
        <v>130000</v>
      </c>
      <c r="E100" s="26">
        <f>E101</f>
        <v>130000</v>
      </c>
    </row>
    <row r="101" spans="1:5" ht="37.5">
      <c r="A101" s="35" t="s">
        <v>140</v>
      </c>
      <c r="B101" s="12" t="s">
        <v>202</v>
      </c>
      <c r="C101" s="26">
        <f>125000-67000</f>
        <v>58000</v>
      </c>
      <c r="D101" s="19">
        <v>130000</v>
      </c>
      <c r="E101" s="19">
        <v>130000</v>
      </c>
    </row>
    <row r="102" spans="1:5" ht="37.5">
      <c r="A102" s="35" t="s">
        <v>150</v>
      </c>
      <c r="B102" s="12" t="s">
        <v>203</v>
      </c>
      <c r="C102" s="26">
        <f>C103</f>
        <v>90000</v>
      </c>
      <c r="D102" s="26">
        <f>D103</f>
        <v>0</v>
      </c>
      <c r="E102" s="26">
        <f>E103</f>
        <v>0</v>
      </c>
    </row>
    <row r="103" spans="1:5" ht="37.5">
      <c r="A103" s="35" t="s">
        <v>151</v>
      </c>
      <c r="B103" s="12" t="s">
        <v>203</v>
      </c>
      <c r="C103" s="26">
        <f>10000+80000</f>
        <v>90000</v>
      </c>
      <c r="D103" s="19">
        <v>0</v>
      </c>
      <c r="E103" s="19">
        <v>0</v>
      </c>
    </row>
    <row r="104" spans="1:5" ht="75">
      <c r="A104" s="14" t="s">
        <v>31</v>
      </c>
      <c r="B104" s="15" t="s">
        <v>204</v>
      </c>
      <c r="C104" s="23">
        <f>C105+C110</f>
        <v>524423.31</v>
      </c>
      <c r="D104" s="23">
        <f>D105+D110</f>
        <v>519000</v>
      </c>
      <c r="E104" s="23">
        <f>E105+E110</f>
        <v>519000</v>
      </c>
    </row>
    <row r="105" spans="1:5" ht="37.5">
      <c r="A105" s="35" t="s">
        <v>45</v>
      </c>
      <c r="B105" s="20" t="s">
        <v>205</v>
      </c>
      <c r="C105" s="10">
        <f aca="true" t="shared" si="12" ref="C105:E106">C106</f>
        <v>509000</v>
      </c>
      <c r="D105" s="10">
        <f t="shared" si="12"/>
        <v>509000</v>
      </c>
      <c r="E105" s="10">
        <f t="shared" si="12"/>
        <v>509000</v>
      </c>
    </row>
    <row r="106" spans="1:5" ht="37.5">
      <c r="A106" s="35" t="s">
        <v>46</v>
      </c>
      <c r="B106" s="20" t="s">
        <v>206</v>
      </c>
      <c r="C106" s="10">
        <f t="shared" si="12"/>
        <v>509000</v>
      </c>
      <c r="D106" s="10">
        <f t="shared" si="12"/>
        <v>509000</v>
      </c>
      <c r="E106" s="10">
        <f t="shared" si="12"/>
        <v>509000</v>
      </c>
    </row>
    <row r="107" spans="1:5" ht="56.25">
      <c r="A107" s="35" t="s">
        <v>32</v>
      </c>
      <c r="B107" s="20" t="s">
        <v>207</v>
      </c>
      <c r="C107" s="10">
        <f>SUM(C108:C109)</f>
        <v>509000</v>
      </c>
      <c r="D107" s="10">
        <f>SUM(D108:D109)</f>
        <v>509000</v>
      </c>
      <c r="E107" s="10">
        <f>SUM(E108:E109)</f>
        <v>509000</v>
      </c>
    </row>
    <row r="108" spans="1:5" ht="56.25">
      <c r="A108" s="35" t="s">
        <v>33</v>
      </c>
      <c r="B108" s="20" t="s">
        <v>207</v>
      </c>
      <c r="C108" s="18">
        <f>13000-4000</f>
        <v>9000</v>
      </c>
      <c r="D108" s="19">
        <v>9000</v>
      </c>
      <c r="E108" s="19">
        <v>9000</v>
      </c>
    </row>
    <row r="109" spans="1:5" ht="56.25">
      <c r="A109" s="35" t="s">
        <v>34</v>
      </c>
      <c r="B109" s="20" t="s">
        <v>207</v>
      </c>
      <c r="C109" s="18">
        <v>500000</v>
      </c>
      <c r="D109" s="18">
        <v>500000</v>
      </c>
      <c r="E109" s="18">
        <v>500000</v>
      </c>
    </row>
    <row r="110" spans="1:5" ht="37.5">
      <c r="A110" s="35" t="s">
        <v>85</v>
      </c>
      <c r="B110" s="12" t="s">
        <v>208</v>
      </c>
      <c r="C110" s="18">
        <f aca="true" t="shared" si="13" ref="C110:E111">C111</f>
        <v>15423.310000000001</v>
      </c>
      <c r="D110" s="18">
        <f t="shared" si="13"/>
        <v>10000</v>
      </c>
      <c r="E110" s="18">
        <f t="shared" si="13"/>
        <v>10000</v>
      </c>
    </row>
    <row r="111" spans="1:5" ht="37.5">
      <c r="A111" s="28" t="s">
        <v>86</v>
      </c>
      <c r="B111" s="12" t="s">
        <v>209</v>
      </c>
      <c r="C111" s="18">
        <f t="shared" si="13"/>
        <v>15423.310000000001</v>
      </c>
      <c r="D111" s="18">
        <f t="shared" si="13"/>
        <v>10000</v>
      </c>
      <c r="E111" s="18">
        <f t="shared" si="13"/>
        <v>10000</v>
      </c>
    </row>
    <row r="112" spans="1:5" ht="37.5">
      <c r="A112" s="28" t="s">
        <v>87</v>
      </c>
      <c r="B112" s="12" t="s">
        <v>96</v>
      </c>
      <c r="C112" s="18">
        <f>SUM(C113:C114)</f>
        <v>15423.310000000001</v>
      </c>
      <c r="D112" s="18">
        <f>SUM(D114:D114)</f>
        <v>10000</v>
      </c>
      <c r="E112" s="18">
        <f>SUM(E114:E114)</f>
        <v>10000</v>
      </c>
    </row>
    <row r="113" spans="1:5" ht="37.5">
      <c r="A113" s="28" t="s">
        <v>281</v>
      </c>
      <c r="B113" s="12" t="s">
        <v>96</v>
      </c>
      <c r="C113" s="18">
        <v>5423.31</v>
      </c>
      <c r="D113" s="18">
        <v>0</v>
      </c>
      <c r="E113" s="18">
        <v>0</v>
      </c>
    </row>
    <row r="114" spans="1:5" ht="37.5">
      <c r="A114" s="28" t="s">
        <v>101</v>
      </c>
      <c r="B114" s="12" t="s">
        <v>96</v>
      </c>
      <c r="C114" s="18">
        <v>10000</v>
      </c>
      <c r="D114" s="18">
        <v>10000</v>
      </c>
      <c r="E114" s="18">
        <v>10000</v>
      </c>
    </row>
    <row r="115" spans="1:5" ht="56.25">
      <c r="A115" s="14" t="s">
        <v>35</v>
      </c>
      <c r="B115" s="17" t="s">
        <v>210</v>
      </c>
      <c r="C115" s="23">
        <f>C116+C120</f>
        <v>714550</v>
      </c>
      <c r="D115" s="23">
        <f>D116+D120</f>
        <v>270000</v>
      </c>
      <c r="E115" s="23">
        <f>E116+E120</f>
        <v>270000</v>
      </c>
    </row>
    <row r="116" spans="1:5" ht="168.75">
      <c r="A116" s="35" t="s">
        <v>36</v>
      </c>
      <c r="B116" s="20" t="s">
        <v>211</v>
      </c>
      <c r="C116" s="18">
        <f>C117</f>
        <v>644550</v>
      </c>
      <c r="D116" s="18">
        <f aca="true" t="shared" si="14" ref="D116:E118">D117</f>
        <v>200000</v>
      </c>
      <c r="E116" s="18">
        <f t="shared" si="14"/>
        <v>200000</v>
      </c>
    </row>
    <row r="117" spans="1:5" ht="187.5">
      <c r="A117" s="35" t="s">
        <v>82</v>
      </c>
      <c r="B117" s="20" t="s">
        <v>212</v>
      </c>
      <c r="C117" s="18">
        <f>C118</f>
        <v>644550</v>
      </c>
      <c r="D117" s="18">
        <f t="shared" si="14"/>
        <v>200000</v>
      </c>
      <c r="E117" s="18">
        <f t="shared" si="14"/>
        <v>200000</v>
      </c>
    </row>
    <row r="118" spans="1:5" ht="187.5">
      <c r="A118" s="35" t="s">
        <v>83</v>
      </c>
      <c r="B118" s="20" t="s">
        <v>213</v>
      </c>
      <c r="C118" s="18">
        <f>C119</f>
        <v>644550</v>
      </c>
      <c r="D118" s="18">
        <f t="shared" si="14"/>
        <v>200000</v>
      </c>
      <c r="E118" s="18">
        <f t="shared" si="14"/>
        <v>200000</v>
      </c>
    </row>
    <row r="119" spans="1:5" ht="187.5">
      <c r="A119" s="35" t="s">
        <v>37</v>
      </c>
      <c r="B119" s="20" t="s">
        <v>213</v>
      </c>
      <c r="C119" s="18">
        <f>200000+444550</f>
        <v>644550</v>
      </c>
      <c r="D119" s="18">
        <v>200000</v>
      </c>
      <c r="E119" s="18">
        <v>200000</v>
      </c>
    </row>
    <row r="120" spans="1:5" ht="75">
      <c r="A120" s="35" t="s">
        <v>38</v>
      </c>
      <c r="B120" s="12" t="s">
        <v>214</v>
      </c>
      <c r="C120" s="26">
        <f>C121</f>
        <v>70000</v>
      </c>
      <c r="D120" s="26">
        <f>D121</f>
        <v>70000</v>
      </c>
      <c r="E120" s="26">
        <f>E121</f>
        <v>70000</v>
      </c>
    </row>
    <row r="121" spans="1:5" ht="75">
      <c r="A121" s="35" t="s">
        <v>47</v>
      </c>
      <c r="B121" s="25" t="s">
        <v>107</v>
      </c>
      <c r="C121" s="26">
        <f>C124+C122</f>
        <v>70000</v>
      </c>
      <c r="D121" s="26">
        <f>D124+D122</f>
        <v>70000</v>
      </c>
      <c r="E121" s="26">
        <f>E124+E122</f>
        <v>70000</v>
      </c>
    </row>
    <row r="122" spans="1:5" ht="131.25">
      <c r="A122" s="35" t="s">
        <v>105</v>
      </c>
      <c r="B122" s="12" t="s">
        <v>215</v>
      </c>
      <c r="C122" s="26">
        <f>C123</f>
        <v>30000</v>
      </c>
      <c r="D122" s="26">
        <f>D123</f>
        <v>30000</v>
      </c>
      <c r="E122" s="26">
        <f>E123</f>
        <v>30000</v>
      </c>
    </row>
    <row r="123" spans="1:5" ht="131.25">
      <c r="A123" s="35" t="s">
        <v>106</v>
      </c>
      <c r="B123" s="12" t="s">
        <v>215</v>
      </c>
      <c r="C123" s="26">
        <v>30000</v>
      </c>
      <c r="D123" s="26">
        <v>30000</v>
      </c>
      <c r="E123" s="26">
        <v>30000</v>
      </c>
    </row>
    <row r="124" spans="1:5" ht="93.75">
      <c r="A124" s="35" t="s">
        <v>92</v>
      </c>
      <c r="B124" s="25" t="s">
        <v>216</v>
      </c>
      <c r="C124" s="26">
        <f>C125</f>
        <v>40000</v>
      </c>
      <c r="D124" s="26">
        <f>D125</f>
        <v>40000</v>
      </c>
      <c r="E124" s="26">
        <f>E125</f>
        <v>40000</v>
      </c>
    </row>
    <row r="125" spans="1:5" ht="93.75">
      <c r="A125" s="35" t="s">
        <v>91</v>
      </c>
      <c r="B125" s="25" t="s">
        <v>216</v>
      </c>
      <c r="C125" s="26">
        <v>40000</v>
      </c>
      <c r="D125" s="19">
        <v>40000</v>
      </c>
      <c r="E125" s="19">
        <v>40000</v>
      </c>
    </row>
    <row r="126" spans="1:5" ht="37.5">
      <c r="A126" s="14" t="s">
        <v>39</v>
      </c>
      <c r="B126" s="17" t="s">
        <v>217</v>
      </c>
      <c r="C126" s="23">
        <f>C127+C155+C159</f>
        <v>504000</v>
      </c>
      <c r="D126" s="23">
        <f>D127+D155+D159</f>
        <v>504000</v>
      </c>
      <c r="E126" s="23">
        <f>E127+E155+E159</f>
        <v>504000</v>
      </c>
    </row>
    <row r="127" spans="1:5" ht="75">
      <c r="A127" s="35" t="s">
        <v>165</v>
      </c>
      <c r="B127" s="12" t="s">
        <v>218</v>
      </c>
      <c r="C127" s="10">
        <f>C128+C140+C131+C134+C137+C141+C144+C151</f>
        <v>267800</v>
      </c>
      <c r="D127" s="10">
        <f>D128+D140</f>
        <v>287000</v>
      </c>
      <c r="E127" s="10">
        <f>E128+E140</f>
        <v>287000</v>
      </c>
    </row>
    <row r="128" spans="1:5" ht="168.75">
      <c r="A128" s="35" t="s">
        <v>166</v>
      </c>
      <c r="B128" s="12" t="s">
        <v>219</v>
      </c>
      <c r="C128" s="10">
        <f aca="true" t="shared" si="15" ref="C128:E129">C129</f>
        <v>9800</v>
      </c>
      <c r="D128" s="10">
        <f t="shared" si="15"/>
        <v>12000</v>
      </c>
      <c r="E128" s="10">
        <f t="shared" si="15"/>
        <v>12000</v>
      </c>
    </row>
    <row r="129" spans="1:5" ht="206.25">
      <c r="A129" s="35" t="s">
        <v>167</v>
      </c>
      <c r="B129" s="36" t="s">
        <v>220</v>
      </c>
      <c r="C129" s="10">
        <f t="shared" si="15"/>
        <v>9800</v>
      </c>
      <c r="D129" s="10">
        <f t="shared" si="15"/>
        <v>12000</v>
      </c>
      <c r="E129" s="10">
        <f t="shared" si="15"/>
        <v>12000</v>
      </c>
    </row>
    <row r="130" spans="1:5" ht="206.25">
      <c r="A130" s="35" t="s">
        <v>158</v>
      </c>
      <c r="B130" s="36" t="s">
        <v>220</v>
      </c>
      <c r="C130" s="10">
        <f>12000-2200</f>
        <v>9800</v>
      </c>
      <c r="D130" s="10">
        <v>12000</v>
      </c>
      <c r="E130" s="10">
        <v>12000</v>
      </c>
    </row>
    <row r="131" spans="1:5" ht="131.25">
      <c r="A131" s="35" t="s">
        <v>339</v>
      </c>
      <c r="B131" s="12" t="s">
        <v>340</v>
      </c>
      <c r="C131" s="10">
        <f aca="true" t="shared" si="16" ref="C131:E132">C132</f>
        <v>500</v>
      </c>
      <c r="D131" s="10">
        <f t="shared" si="16"/>
        <v>0</v>
      </c>
      <c r="E131" s="10">
        <f t="shared" si="16"/>
        <v>0</v>
      </c>
    </row>
    <row r="132" spans="1:5" ht="187.5">
      <c r="A132" s="35" t="s">
        <v>341</v>
      </c>
      <c r="B132" s="36" t="s">
        <v>342</v>
      </c>
      <c r="C132" s="10">
        <f t="shared" si="16"/>
        <v>500</v>
      </c>
      <c r="D132" s="10">
        <f t="shared" si="16"/>
        <v>0</v>
      </c>
      <c r="E132" s="10">
        <f t="shared" si="16"/>
        <v>0</v>
      </c>
    </row>
    <row r="133" spans="1:5" ht="187.5">
      <c r="A133" s="35" t="s">
        <v>343</v>
      </c>
      <c r="B133" s="36" t="s">
        <v>342</v>
      </c>
      <c r="C133" s="10">
        <v>500</v>
      </c>
      <c r="D133" s="10">
        <v>0</v>
      </c>
      <c r="E133" s="10">
        <v>0</v>
      </c>
    </row>
    <row r="134" spans="1:5" ht="150">
      <c r="A134" s="35" t="s">
        <v>344</v>
      </c>
      <c r="B134" s="12" t="s">
        <v>345</v>
      </c>
      <c r="C134" s="10">
        <f aca="true" t="shared" si="17" ref="C134:E135">C135</f>
        <v>250</v>
      </c>
      <c r="D134" s="10">
        <f t="shared" si="17"/>
        <v>0</v>
      </c>
      <c r="E134" s="10">
        <f t="shared" si="17"/>
        <v>0</v>
      </c>
    </row>
    <row r="135" spans="1:5" ht="206.25">
      <c r="A135" s="35" t="s">
        <v>346</v>
      </c>
      <c r="B135" s="36" t="s">
        <v>347</v>
      </c>
      <c r="C135" s="10">
        <f t="shared" si="17"/>
        <v>250</v>
      </c>
      <c r="D135" s="10">
        <f t="shared" si="17"/>
        <v>0</v>
      </c>
      <c r="E135" s="10">
        <f t="shared" si="17"/>
        <v>0</v>
      </c>
    </row>
    <row r="136" spans="1:5" ht="206.25">
      <c r="A136" s="35" t="s">
        <v>348</v>
      </c>
      <c r="B136" s="36" t="s">
        <v>347</v>
      </c>
      <c r="C136" s="10">
        <v>250</v>
      </c>
      <c r="D136" s="10">
        <v>0</v>
      </c>
      <c r="E136" s="10">
        <v>0</v>
      </c>
    </row>
    <row r="137" spans="1:5" ht="150">
      <c r="A137" s="35" t="s">
        <v>349</v>
      </c>
      <c r="B137" s="12" t="s">
        <v>350</v>
      </c>
      <c r="C137" s="10">
        <f aca="true" t="shared" si="18" ref="C137:E138">C138</f>
        <v>1000</v>
      </c>
      <c r="D137" s="10">
        <f t="shared" si="18"/>
        <v>0</v>
      </c>
      <c r="E137" s="10">
        <f t="shared" si="18"/>
        <v>0</v>
      </c>
    </row>
    <row r="138" spans="1:5" ht="187.5">
      <c r="A138" s="35" t="s">
        <v>351</v>
      </c>
      <c r="B138" s="36" t="s">
        <v>352</v>
      </c>
      <c r="C138" s="10">
        <f t="shared" si="18"/>
        <v>1000</v>
      </c>
      <c r="D138" s="10">
        <f t="shared" si="18"/>
        <v>0</v>
      </c>
      <c r="E138" s="10">
        <f t="shared" si="18"/>
        <v>0</v>
      </c>
    </row>
    <row r="139" spans="1:5" ht="187.5">
      <c r="A139" s="35" t="s">
        <v>353</v>
      </c>
      <c r="B139" s="36" t="s">
        <v>352</v>
      </c>
      <c r="C139" s="10">
        <v>1000</v>
      </c>
      <c r="D139" s="10">
        <v>0</v>
      </c>
      <c r="E139" s="10">
        <v>0</v>
      </c>
    </row>
    <row r="140" spans="1:5" ht="131.25">
      <c r="A140" s="35" t="s">
        <v>168</v>
      </c>
      <c r="B140" s="12" t="s">
        <v>221</v>
      </c>
      <c r="C140" s="10">
        <f>C147</f>
        <v>252000</v>
      </c>
      <c r="D140" s="10">
        <f>D147</f>
        <v>275000</v>
      </c>
      <c r="E140" s="10">
        <f>E147</f>
        <v>275000</v>
      </c>
    </row>
    <row r="141" spans="1:5" ht="150">
      <c r="A141" s="35" t="s">
        <v>354</v>
      </c>
      <c r="B141" s="12" t="s">
        <v>355</v>
      </c>
      <c r="C141" s="10">
        <f aca="true" t="shared" si="19" ref="C141:E142">C142</f>
        <v>450</v>
      </c>
      <c r="D141" s="10">
        <f t="shared" si="19"/>
        <v>0</v>
      </c>
      <c r="E141" s="10">
        <f t="shared" si="19"/>
        <v>0</v>
      </c>
    </row>
    <row r="142" spans="1:5" ht="262.5">
      <c r="A142" s="35" t="s">
        <v>356</v>
      </c>
      <c r="B142" s="36" t="s">
        <v>357</v>
      </c>
      <c r="C142" s="10">
        <f t="shared" si="19"/>
        <v>450</v>
      </c>
      <c r="D142" s="10">
        <f t="shared" si="19"/>
        <v>0</v>
      </c>
      <c r="E142" s="10">
        <f t="shared" si="19"/>
        <v>0</v>
      </c>
    </row>
    <row r="143" spans="1:5" ht="262.5">
      <c r="A143" s="35" t="s">
        <v>358</v>
      </c>
      <c r="B143" s="36" t="s">
        <v>357</v>
      </c>
      <c r="C143" s="10">
        <v>450</v>
      </c>
      <c r="D143" s="10">
        <v>0</v>
      </c>
      <c r="E143" s="10">
        <v>0</v>
      </c>
    </row>
    <row r="144" spans="1:5" ht="225">
      <c r="A144" s="35" t="s">
        <v>359</v>
      </c>
      <c r="B144" s="36" t="s">
        <v>360</v>
      </c>
      <c r="C144" s="10">
        <f aca="true" t="shared" si="20" ref="C144:E145">C145</f>
        <v>2000</v>
      </c>
      <c r="D144" s="10">
        <f t="shared" si="20"/>
        <v>0</v>
      </c>
      <c r="E144" s="10">
        <f t="shared" si="20"/>
        <v>0</v>
      </c>
    </row>
    <row r="145" spans="1:5" ht="281.25">
      <c r="A145" s="35" t="s">
        <v>361</v>
      </c>
      <c r="B145" s="36" t="s">
        <v>362</v>
      </c>
      <c r="C145" s="10">
        <f t="shared" si="20"/>
        <v>2000</v>
      </c>
      <c r="D145" s="10">
        <f t="shared" si="20"/>
        <v>0</v>
      </c>
      <c r="E145" s="10">
        <f t="shared" si="20"/>
        <v>0</v>
      </c>
    </row>
    <row r="146" spans="1:5" ht="281.25">
      <c r="A146" s="35" t="s">
        <v>363</v>
      </c>
      <c r="B146" s="36" t="s">
        <v>362</v>
      </c>
      <c r="C146" s="10">
        <v>2000</v>
      </c>
      <c r="D146" s="10">
        <v>0</v>
      </c>
      <c r="E146" s="10">
        <v>0</v>
      </c>
    </row>
    <row r="147" spans="1:5" ht="112.5">
      <c r="A147" s="35" t="s">
        <v>169</v>
      </c>
      <c r="B147" s="36" t="s">
        <v>222</v>
      </c>
      <c r="C147" s="10">
        <f>C148</f>
        <v>252000</v>
      </c>
      <c r="D147" s="10">
        <f>D148</f>
        <v>275000</v>
      </c>
      <c r="E147" s="10">
        <f>E148</f>
        <v>275000</v>
      </c>
    </row>
    <row r="148" spans="1:5" ht="168.75">
      <c r="A148" s="35" t="s">
        <v>164</v>
      </c>
      <c r="B148" s="36" t="s">
        <v>223</v>
      </c>
      <c r="C148" s="10">
        <f>SUM(C149:C150)</f>
        <v>252000</v>
      </c>
      <c r="D148" s="10">
        <f>SUM(D149:D150)</f>
        <v>275000</v>
      </c>
      <c r="E148" s="10">
        <f>SUM(E149:E150)</f>
        <v>275000</v>
      </c>
    </row>
    <row r="149" spans="1:5" ht="168.75">
      <c r="A149" s="35" t="s">
        <v>159</v>
      </c>
      <c r="B149" s="36" t="s">
        <v>223</v>
      </c>
      <c r="C149" s="10">
        <f>270000-23000</f>
        <v>247000</v>
      </c>
      <c r="D149" s="10">
        <v>270000</v>
      </c>
      <c r="E149" s="10">
        <v>270000</v>
      </c>
    </row>
    <row r="150" spans="1:5" ht="168.75">
      <c r="A150" s="35" t="s">
        <v>160</v>
      </c>
      <c r="B150" s="36" t="s">
        <v>223</v>
      </c>
      <c r="C150" s="10">
        <v>5000</v>
      </c>
      <c r="D150" s="10">
        <v>5000</v>
      </c>
      <c r="E150" s="10">
        <v>5000</v>
      </c>
    </row>
    <row r="151" spans="1:5" ht="150">
      <c r="A151" s="35" t="s">
        <v>364</v>
      </c>
      <c r="B151" s="12" t="s">
        <v>365</v>
      </c>
      <c r="C151" s="10">
        <f>C152</f>
        <v>1800</v>
      </c>
      <c r="D151" s="10">
        <f>D152</f>
        <v>0</v>
      </c>
      <c r="E151" s="10">
        <f>E152</f>
        <v>0</v>
      </c>
    </row>
    <row r="152" spans="1:5" ht="206.25">
      <c r="A152" s="35" t="s">
        <v>366</v>
      </c>
      <c r="B152" s="36" t="s">
        <v>367</v>
      </c>
      <c r="C152" s="10">
        <f>SUM(C153:C154)</f>
        <v>1800</v>
      </c>
      <c r="D152" s="10">
        <f>SUM(D153:D154)</f>
        <v>0</v>
      </c>
      <c r="E152" s="10">
        <f>SUM(E153:E154)</f>
        <v>0</v>
      </c>
    </row>
    <row r="153" spans="1:5" ht="206.25">
      <c r="A153" s="35" t="s">
        <v>368</v>
      </c>
      <c r="B153" s="36" t="s">
        <v>367</v>
      </c>
      <c r="C153" s="10">
        <v>1250</v>
      </c>
      <c r="D153" s="10">
        <v>0</v>
      </c>
      <c r="E153" s="10">
        <v>0</v>
      </c>
    </row>
    <row r="154" spans="1:5" ht="206.25">
      <c r="A154" s="35" t="s">
        <v>369</v>
      </c>
      <c r="B154" s="36" t="s">
        <v>367</v>
      </c>
      <c r="C154" s="10">
        <v>550</v>
      </c>
      <c r="D154" s="10">
        <v>0</v>
      </c>
      <c r="E154" s="10">
        <v>0</v>
      </c>
    </row>
    <row r="155" spans="1:5" ht="150">
      <c r="A155" s="35" t="s">
        <v>171</v>
      </c>
      <c r="B155" s="12" t="s">
        <v>224</v>
      </c>
      <c r="C155" s="10">
        <f>C156</f>
        <v>73200</v>
      </c>
      <c r="D155" s="10">
        <f>D156</f>
        <v>77000</v>
      </c>
      <c r="E155" s="10">
        <f>E156</f>
        <v>77000</v>
      </c>
    </row>
    <row r="156" spans="1:5" ht="131.25">
      <c r="A156" s="35" t="s">
        <v>170</v>
      </c>
      <c r="B156" s="13" t="s">
        <v>225</v>
      </c>
      <c r="C156" s="11">
        <f>SUM(C157:C158)</f>
        <v>73200</v>
      </c>
      <c r="D156" s="11">
        <f>SUM(D157:D158)</f>
        <v>77000</v>
      </c>
      <c r="E156" s="11">
        <f>SUM(E157:E158)</f>
        <v>77000</v>
      </c>
    </row>
    <row r="157" spans="1:5" ht="131.25">
      <c r="A157" s="35" t="s">
        <v>161</v>
      </c>
      <c r="B157" s="13" t="s">
        <v>225</v>
      </c>
      <c r="C157" s="11">
        <f>59000-3800</f>
        <v>55200</v>
      </c>
      <c r="D157" s="11">
        <v>59000</v>
      </c>
      <c r="E157" s="11">
        <v>59000</v>
      </c>
    </row>
    <row r="158" spans="1:5" ht="131.25">
      <c r="A158" s="35" t="s">
        <v>162</v>
      </c>
      <c r="B158" s="13" t="s">
        <v>225</v>
      </c>
      <c r="C158" s="11">
        <v>18000</v>
      </c>
      <c r="D158" s="11">
        <v>18000</v>
      </c>
      <c r="E158" s="11">
        <v>18000</v>
      </c>
    </row>
    <row r="159" spans="1:5" ht="37.5">
      <c r="A159" s="35" t="s">
        <v>172</v>
      </c>
      <c r="B159" s="13" t="s">
        <v>226</v>
      </c>
      <c r="C159" s="11">
        <f>C160+C163</f>
        <v>163000</v>
      </c>
      <c r="D159" s="11">
        <f>D160+D163</f>
        <v>140000</v>
      </c>
      <c r="E159" s="11">
        <f>E160+E163</f>
        <v>140000</v>
      </c>
    </row>
    <row r="160" spans="1:5" ht="177" customHeight="1">
      <c r="A160" s="35" t="s">
        <v>173</v>
      </c>
      <c r="B160" s="13" t="s">
        <v>227</v>
      </c>
      <c r="C160" s="11">
        <f aca="true" t="shared" si="21" ref="C160:E161">C161</f>
        <v>69750</v>
      </c>
      <c r="D160" s="11">
        <f t="shared" si="21"/>
        <v>140000</v>
      </c>
      <c r="E160" s="11">
        <f t="shared" si="21"/>
        <v>140000</v>
      </c>
    </row>
    <row r="161" spans="1:5" ht="150">
      <c r="A161" s="35" t="s">
        <v>174</v>
      </c>
      <c r="B161" s="13" t="s">
        <v>228</v>
      </c>
      <c r="C161" s="11">
        <f t="shared" si="21"/>
        <v>69750</v>
      </c>
      <c r="D161" s="11">
        <f t="shared" si="21"/>
        <v>140000</v>
      </c>
      <c r="E161" s="11">
        <f t="shared" si="21"/>
        <v>140000</v>
      </c>
    </row>
    <row r="162" spans="1:5" ht="150">
      <c r="A162" s="35" t="s">
        <v>163</v>
      </c>
      <c r="B162" s="13" t="s">
        <v>228</v>
      </c>
      <c r="C162" s="11">
        <f>140000-70250</f>
        <v>69750</v>
      </c>
      <c r="D162" s="11">
        <v>140000</v>
      </c>
      <c r="E162" s="11">
        <v>140000</v>
      </c>
    </row>
    <row r="163" spans="1:5" ht="168.75">
      <c r="A163" s="35" t="s">
        <v>315</v>
      </c>
      <c r="B163" s="20" t="s">
        <v>316</v>
      </c>
      <c r="C163" s="11">
        <f>C164+C170</f>
        <v>93250</v>
      </c>
      <c r="D163" s="11">
        <f aca="true" t="shared" si="22" ref="C163:E164">D164</f>
        <v>0</v>
      </c>
      <c r="E163" s="11">
        <f t="shared" si="22"/>
        <v>0</v>
      </c>
    </row>
    <row r="164" spans="1:5" ht="168.75">
      <c r="A164" s="35" t="s">
        <v>317</v>
      </c>
      <c r="B164" s="20" t="s">
        <v>318</v>
      </c>
      <c r="C164" s="11">
        <f t="shared" si="22"/>
        <v>93000</v>
      </c>
      <c r="D164" s="11">
        <f t="shared" si="22"/>
        <v>0</v>
      </c>
      <c r="E164" s="11">
        <f t="shared" si="22"/>
        <v>0</v>
      </c>
    </row>
    <row r="165" spans="1:5" ht="300">
      <c r="A165" s="35" t="s">
        <v>320</v>
      </c>
      <c r="B165" s="20" t="s">
        <v>321</v>
      </c>
      <c r="C165" s="11">
        <f>SUM(C166:C169)</f>
        <v>93000</v>
      </c>
      <c r="D165" s="11">
        <f>SUM(D166:D169)</f>
        <v>0</v>
      </c>
      <c r="E165" s="11">
        <f>SUM(E166:E169)</f>
        <v>0</v>
      </c>
    </row>
    <row r="166" spans="1:5" ht="300">
      <c r="A166" s="35" t="s">
        <v>319</v>
      </c>
      <c r="B166" s="20" t="s">
        <v>321</v>
      </c>
      <c r="C166" s="11">
        <f>23000+3000</f>
        <v>26000</v>
      </c>
      <c r="D166" s="11">
        <v>0</v>
      </c>
      <c r="E166" s="11">
        <v>0</v>
      </c>
    </row>
    <row r="167" spans="1:5" ht="300">
      <c r="A167" s="35" t="s">
        <v>370</v>
      </c>
      <c r="B167" s="20" t="s">
        <v>321</v>
      </c>
      <c r="C167" s="11">
        <v>21000</v>
      </c>
      <c r="D167" s="11">
        <v>0</v>
      </c>
      <c r="E167" s="11">
        <v>0</v>
      </c>
    </row>
    <row r="168" spans="1:5" ht="300">
      <c r="A168" s="35" t="s">
        <v>371</v>
      </c>
      <c r="B168" s="20" t="s">
        <v>321</v>
      </c>
      <c r="C168" s="11">
        <v>1000</v>
      </c>
      <c r="D168" s="11">
        <v>0</v>
      </c>
      <c r="E168" s="11">
        <v>0</v>
      </c>
    </row>
    <row r="169" spans="1:5" ht="300">
      <c r="A169" s="35" t="s">
        <v>372</v>
      </c>
      <c r="B169" s="20" t="s">
        <v>321</v>
      </c>
      <c r="C169" s="11">
        <v>45000</v>
      </c>
      <c r="D169" s="11">
        <v>0</v>
      </c>
      <c r="E169" s="11">
        <v>0</v>
      </c>
    </row>
    <row r="170" spans="1:5" ht="187.5">
      <c r="A170" s="35" t="s">
        <v>373</v>
      </c>
      <c r="B170" s="20" t="s">
        <v>374</v>
      </c>
      <c r="C170" s="11">
        <f>C171</f>
        <v>250</v>
      </c>
      <c r="D170" s="11">
        <f>D171</f>
        <v>0</v>
      </c>
      <c r="E170" s="11">
        <f>E171</f>
        <v>0</v>
      </c>
    </row>
    <row r="171" spans="1:5" ht="187.5">
      <c r="A171" s="35" t="s">
        <v>375</v>
      </c>
      <c r="B171" s="20" t="s">
        <v>374</v>
      </c>
      <c r="C171" s="11">
        <v>250</v>
      </c>
      <c r="D171" s="11">
        <v>0</v>
      </c>
      <c r="E171" s="11">
        <v>0</v>
      </c>
    </row>
    <row r="172" spans="1:5" ht="37.5">
      <c r="A172" s="14" t="s">
        <v>40</v>
      </c>
      <c r="B172" s="15" t="s">
        <v>152</v>
      </c>
      <c r="C172" s="16">
        <f>C173+C227+C231</f>
        <v>297300642.29</v>
      </c>
      <c r="D172" s="16">
        <f>D173+D227+D231</f>
        <v>241321572.47</v>
      </c>
      <c r="E172" s="16">
        <f>E173+E227+E231</f>
        <v>222690652.06</v>
      </c>
    </row>
    <row r="173" spans="1:5" ht="93.75">
      <c r="A173" s="14" t="s">
        <v>59</v>
      </c>
      <c r="B173" s="15" t="s">
        <v>229</v>
      </c>
      <c r="C173" s="16">
        <f>C174+C181+C204+C219</f>
        <v>297713904.76000005</v>
      </c>
      <c r="D173" s="16">
        <f>D174+D181+D204+D219</f>
        <v>241321572.47</v>
      </c>
      <c r="E173" s="16">
        <f>E174+E181+E204+E219</f>
        <v>222690652.06</v>
      </c>
    </row>
    <row r="174" spans="1:5" ht="37.5">
      <c r="A174" s="14" t="s">
        <v>112</v>
      </c>
      <c r="B174" s="17" t="s">
        <v>230</v>
      </c>
      <c r="C174" s="16">
        <f>C175+C178</f>
        <v>116914680</v>
      </c>
      <c r="D174" s="16">
        <f>D175+D178</f>
        <v>89367500</v>
      </c>
      <c r="E174" s="16">
        <f>E175+E178</f>
        <v>92115000</v>
      </c>
    </row>
    <row r="175" spans="1:5" ht="37.5">
      <c r="A175" s="35" t="s">
        <v>113</v>
      </c>
      <c r="B175" s="12" t="s">
        <v>231</v>
      </c>
      <c r="C175" s="18">
        <f aca="true" t="shared" si="23" ref="C175:E176">C176</f>
        <v>102491500</v>
      </c>
      <c r="D175" s="18">
        <f t="shared" si="23"/>
        <v>89367500</v>
      </c>
      <c r="E175" s="18">
        <f t="shared" si="23"/>
        <v>92115000</v>
      </c>
    </row>
    <row r="176" spans="1:5" ht="93.75">
      <c r="A176" s="35" t="s">
        <v>114</v>
      </c>
      <c r="B176" s="12" t="s">
        <v>376</v>
      </c>
      <c r="C176" s="18">
        <f t="shared" si="23"/>
        <v>102491500</v>
      </c>
      <c r="D176" s="18">
        <f t="shared" si="23"/>
        <v>89367500</v>
      </c>
      <c r="E176" s="18">
        <f t="shared" si="23"/>
        <v>92115000</v>
      </c>
    </row>
    <row r="177" spans="1:5" ht="93.75">
      <c r="A177" s="35" t="s">
        <v>115</v>
      </c>
      <c r="B177" s="12" t="s">
        <v>376</v>
      </c>
      <c r="C177" s="18">
        <v>102491500</v>
      </c>
      <c r="D177" s="19">
        <f>88906000+461500</f>
        <v>89367500</v>
      </c>
      <c r="E177" s="19">
        <f>88906000+3209000</f>
        <v>92115000</v>
      </c>
    </row>
    <row r="178" spans="1:5" ht="56.25">
      <c r="A178" s="35" t="s">
        <v>116</v>
      </c>
      <c r="B178" s="12" t="s">
        <v>232</v>
      </c>
      <c r="C178" s="18">
        <f aca="true" t="shared" si="24" ref="C178:E179">C179</f>
        <v>14423180</v>
      </c>
      <c r="D178" s="18">
        <f t="shared" si="24"/>
        <v>0</v>
      </c>
      <c r="E178" s="18">
        <f t="shared" si="24"/>
        <v>0</v>
      </c>
    </row>
    <row r="179" spans="1:5" ht="75">
      <c r="A179" s="35" t="s">
        <v>117</v>
      </c>
      <c r="B179" s="12" t="s">
        <v>233</v>
      </c>
      <c r="C179" s="18">
        <f t="shared" si="24"/>
        <v>14423180</v>
      </c>
      <c r="D179" s="18">
        <f t="shared" si="24"/>
        <v>0</v>
      </c>
      <c r="E179" s="18">
        <f t="shared" si="24"/>
        <v>0</v>
      </c>
    </row>
    <row r="180" spans="1:5" ht="75">
      <c r="A180" s="35" t="s">
        <v>118</v>
      </c>
      <c r="B180" s="12" t="s">
        <v>233</v>
      </c>
      <c r="C180" s="18">
        <f>14393410+29770</f>
        <v>14423180</v>
      </c>
      <c r="D180" s="19">
        <v>0</v>
      </c>
      <c r="E180" s="19">
        <v>0</v>
      </c>
    </row>
    <row r="181" spans="1:5" s="6" customFormat="1" ht="56.25">
      <c r="A181" s="14" t="s">
        <v>119</v>
      </c>
      <c r="B181" s="15" t="s">
        <v>234</v>
      </c>
      <c r="C181" s="16">
        <f>C200+C185+C188+C191+C197+C182+C194</f>
        <v>57280554.18</v>
      </c>
      <c r="D181" s="16">
        <f>D200+D185+D188+D191+D197+D182+D194</f>
        <v>24209532.91</v>
      </c>
      <c r="E181" s="16">
        <f>E200+E185+E188+E191+E197+E182+E194</f>
        <v>2802588.5</v>
      </c>
    </row>
    <row r="182" spans="1:5" s="6" customFormat="1" ht="73.5" customHeight="1">
      <c r="A182" s="22" t="s">
        <v>307</v>
      </c>
      <c r="B182" s="20" t="s">
        <v>308</v>
      </c>
      <c r="C182" s="18">
        <f aca="true" t="shared" si="25" ref="C182:E183">C183</f>
        <v>36639880.67</v>
      </c>
      <c r="D182" s="18">
        <f t="shared" si="25"/>
        <v>14674320.33</v>
      </c>
      <c r="E182" s="18">
        <f t="shared" si="25"/>
        <v>0</v>
      </c>
    </row>
    <row r="183" spans="1:5" s="6" customFormat="1" ht="93.75">
      <c r="A183" s="35" t="s">
        <v>305</v>
      </c>
      <c r="B183" s="20" t="s">
        <v>309</v>
      </c>
      <c r="C183" s="18">
        <f t="shared" si="25"/>
        <v>36639880.67</v>
      </c>
      <c r="D183" s="18">
        <f t="shared" si="25"/>
        <v>14674320.33</v>
      </c>
      <c r="E183" s="18">
        <f t="shared" si="25"/>
        <v>0</v>
      </c>
    </row>
    <row r="184" spans="1:5" s="6" customFormat="1" ht="93.75">
      <c r="A184" s="35" t="s">
        <v>306</v>
      </c>
      <c r="B184" s="20" t="s">
        <v>309</v>
      </c>
      <c r="C184" s="18">
        <v>36639880.67</v>
      </c>
      <c r="D184" s="18">
        <v>14674320.33</v>
      </c>
      <c r="E184" s="18">
        <v>0</v>
      </c>
    </row>
    <row r="185" spans="1:5" s="6" customFormat="1" ht="112.5">
      <c r="A185" s="35" t="s">
        <v>303</v>
      </c>
      <c r="B185" s="20" t="s">
        <v>304</v>
      </c>
      <c r="C185" s="18">
        <f aca="true" t="shared" si="26" ref="C185:E186">C186</f>
        <v>0</v>
      </c>
      <c r="D185" s="18">
        <f t="shared" si="26"/>
        <v>2238602.2</v>
      </c>
      <c r="E185" s="18">
        <f t="shared" si="26"/>
        <v>2268978.5</v>
      </c>
    </row>
    <row r="186" spans="1:5" s="6" customFormat="1" ht="150">
      <c r="A186" s="35" t="s">
        <v>269</v>
      </c>
      <c r="B186" s="20" t="s">
        <v>302</v>
      </c>
      <c r="C186" s="18">
        <f t="shared" si="26"/>
        <v>0</v>
      </c>
      <c r="D186" s="18">
        <f t="shared" si="26"/>
        <v>2238602.2</v>
      </c>
      <c r="E186" s="18">
        <f t="shared" si="26"/>
        <v>2268978.5</v>
      </c>
    </row>
    <row r="187" spans="1:5" s="6" customFormat="1" ht="131.25">
      <c r="A187" s="35" t="s">
        <v>270</v>
      </c>
      <c r="B187" s="20" t="s">
        <v>301</v>
      </c>
      <c r="C187" s="18">
        <v>0</v>
      </c>
      <c r="D187" s="18">
        <v>2238602.2</v>
      </c>
      <c r="E187" s="18">
        <v>2268978.5</v>
      </c>
    </row>
    <row r="188" spans="1:5" s="6" customFormat="1" ht="168.75">
      <c r="A188" s="35" t="s">
        <v>299</v>
      </c>
      <c r="B188" s="20" t="s">
        <v>300</v>
      </c>
      <c r="C188" s="18">
        <f aca="true" t="shared" si="27" ref="C188:E189">C189</f>
        <v>1117058.69</v>
      </c>
      <c r="D188" s="18">
        <f t="shared" si="27"/>
        <v>2253905.73</v>
      </c>
      <c r="E188" s="18">
        <f t="shared" si="27"/>
        <v>0</v>
      </c>
    </row>
    <row r="189" spans="1:5" s="6" customFormat="1" ht="171" customHeight="1">
      <c r="A189" s="35" t="s">
        <v>267</v>
      </c>
      <c r="B189" s="20" t="s">
        <v>298</v>
      </c>
      <c r="C189" s="18">
        <f t="shared" si="27"/>
        <v>1117058.69</v>
      </c>
      <c r="D189" s="18">
        <f t="shared" si="27"/>
        <v>2253905.73</v>
      </c>
      <c r="E189" s="18">
        <f t="shared" si="27"/>
        <v>0</v>
      </c>
    </row>
    <row r="190" spans="1:5" s="6" customFormat="1" ht="183" customHeight="1">
      <c r="A190" s="35" t="s">
        <v>268</v>
      </c>
      <c r="B190" s="20" t="s">
        <v>297</v>
      </c>
      <c r="C190" s="18">
        <v>1117058.69</v>
      </c>
      <c r="D190" s="18">
        <v>2253905.73</v>
      </c>
      <c r="E190" s="18">
        <v>0</v>
      </c>
    </row>
    <row r="191" spans="1:5" s="6" customFormat="1" ht="122.25" customHeight="1">
      <c r="A191" s="35" t="s">
        <v>274</v>
      </c>
      <c r="B191" s="20" t="s">
        <v>275</v>
      </c>
      <c r="C191" s="18">
        <f aca="true" t="shared" si="28" ref="C191:E192">C192</f>
        <v>0</v>
      </c>
      <c r="D191" s="18">
        <f t="shared" si="28"/>
        <v>4509094.65</v>
      </c>
      <c r="E191" s="18">
        <f t="shared" si="28"/>
        <v>0</v>
      </c>
    </row>
    <row r="192" spans="1:5" s="6" customFormat="1" ht="117.75" customHeight="1">
      <c r="A192" s="35" t="s">
        <v>271</v>
      </c>
      <c r="B192" s="20" t="s">
        <v>273</v>
      </c>
      <c r="C192" s="18">
        <f t="shared" si="28"/>
        <v>0</v>
      </c>
      <c r="D192" s="18">
        <f t="shared" si="28"/>
        <v>4509094.65</v>
      </c>
      <c r="E192" s="18">
        <f t="shared" si="28"/>
        <v>0</v>
      </c>
    </row>
    <row r="193" spans="1:5" s="6" customFormat="1" ht="131.25">
      <c r="A193" s="35" t="s">
        <v>272</v>
      </c>
      <c r="B193" s="20" t="s">
        <v>273</v>
      </c>
      <c r="C193" s="18">
        <v>0</v>
      </c>
      <c r="D193" s="18">
        <v>4509094.65</v>
      </c>
      <c r="E193" s="18">
        <v>0</v>
      </c>
    </row>
    <row r="194" spans="1:5" s="6" customFormat="1" ht="150">
      <c r="A194" s="35" t="s">
        <v>310</v>
      </c>
      <c r="B194" s="20" t="s">
        <v>313</v>
      </c>
      <c r="C194" s="18">
        <f>C195</f>
        <v>10028710</v>
      </c>
      <c r="D194" s="18">
        <f>D195</f>
        <v>0</v>
      </c>
      <c r="E194" s="18">
        <f>E195</f>
        <v>0</v>
      </c>
    </row>
    <row r="195" spans="1:5" s="6" customFormat="1" ht="150">
      <c r="A195" s="35" t="s">
        <v>311</v>
      </c>
      <c r="B195" s="20" t="s">
        <v>314</v>
      </c>
      <c r="C195" s="18">
        <v>10028710</v>
      </c>
      <c r="D195" s="18">
        <v>0</v>
      </c>
      <c r="E195" s="18">
        <v>0</v>
      </c>
    </row>
    <row r="196" spans="1:5" s="6" customFormat="1" ht="150">
      <c r="A196" s="35" t="s">
        <v>312</v>
      </c>
      <c r="B196" s="20" t="s">
        <v>314</v>
      </c>
      <c r="C196" s="18">
        <v>10028710</v>
      </c>
      <c r="D196" s="18">
        <v>0</v>
      </c>
      <c r="E196" s="18">
        <v>0</v>
      </c>
    </row>
    <row r="197" spans="1:5" s="6" customFormat="1" ht="56.25">
      <c r="A197" s="35" t="s">
        <v>282</v>
      </c>
      <c r="B197" s="20" t="s">
        <v>283</v>
      </c>
      <c r="C197" s="18">
        <f aca="true" t="shared" si="29" ref="C197:E198">C198</f>
        <v>300400</v>
      </c>
      <c r="D197" s="18">
        <f t="shared" si="29"/>
        <v>0</v>
      </c>
      <c r="E197" s="18">
        <f t="shared" si="29"/>
        <v>0</v>
      </c>
    </row>
    <row r="198" spans="1:5" s="6" customFormat="1" ht="75">
      <c r="A198" s="35" t="s">
        <v>284</v>
      </c>
      <c r="B198" s="20" t="s">
        <v>285</v>
      </c>
      <c r="C198" s="18">
        <f t="shared" si="29"/>
        <v>300400</v>
      </c>
      <c r="D198" s="18">
        <f t="shared" si="29"/>
        <v>0</v>
      </c>
      <c r="E198" s="18">
        <f t="shared" si="29"/>
        <v>0</v>
      </c>
    </row>
    <row r="199" spans="1:5" s="6" customFormat="1" ht="75">
      <c r="A199" s="35" t="s">
        <v>286</v>
      </c>
      <c r="B199" s="20" t="s">
        <v>285</v>
      </c>
      <c r="C199" s="18">
        <v>300400</v>
      </c>
      <c r="D199" s="18">
        <v>0</v>
      </c>
      <c r="E199" s="18">
        <v>0</v>
      </c>
    </row>
    <row r="200" spans="1:5" ht="18.75">
      <c r="A200" s="35" t="s">
        <v>120</v>
      </c>
      <c r="B200" s="20" t="s">
        <v>236</v>
      </c>
      <c r="C200" s="18">
        <f>C201</f>
        <v>9194504.82</v>
      </c>
      <c r="D200" s="18">
        <f>D201</f>
        <v>533610</v>
      </c>
      <c r="E200" s="18">
        <f>E201</f>
        <v>533610</v>
      </c>
    </row>
    <row r="201" spans="1:5" ht="37.5">
      <c r="A201" s="35" t="s">
        <v>121</v>
      </c>
      <c r="B201" s="20" t="s">
        <v>235</v>
      </c>
      <c r="C201" s="18">
        <f>SUM(C202:C203)</f>
        <v>9194504.82</v>
      </c>
      <c r="D201" s="18">
        <f>SUM(D202:D203)</f>
        <v>533610</v>
      </c>
      <c r="E201" s="18">
        <f>SUM(E202:E203)</f>
        <v>533610</v>
      </c>
    </row>
    <row r="202" spans="1:5" ht="37.5">
      <c r="A202" s="35" t="s">
        <v>122</v>
      </c>
      <c r="B202" s="20" t="s">
        <v>235</v>
      </c>
      <c r="C202" s="18">
        <f>6940548+350000-8879-135383</f>
        <v>7146286</v>
      </c>
      <c r="D202" s="18">
        <v>0</v>
      </c>
      <c r="E202" s="18">
        <v>0</v>
      </c>
    </row>
    <row r="203" spans="1:5" ht="37.5">
      <c r="A203" s="35" t="s">
        <v>123</v>
      </c>
      <c r="B203" s="20" t="s">
        <v>235</v>
      </c>
      <c r="C203" s="18">
        <f>870123.66+48510+10028710+1129585.16-10028710</f>
        <v>2048218.8200000003</v>
      </c>
      <c r="D203" s="18">
        <f>485100+48510</f>
        <v>533610</v>
      </c>
      <c r="E203" s="18">
        <f>485100+48510</f>
        <v>533610</v>
      </c>
    </row>
    <row r="204" spans="1:5" ht="37.5">
      <c r="A204" s="14" t="s">
        <v>124</v>
      </c>
      <c r="B204" s="17" t="s">
        <v>237</v>
      </c>
      <c r="C204" s="16">
        <f>C205+C216+C213+C210</f>
        <v>122874615.78</v>
      </c>
      <c r="D204" s="16">
        <f>D205+D216+D213+D210</f>
        <v>127744539.56</v>
      </c>
      <c r="E204" s="16">
        <f>E205+E216+E213+E210</f>
        <v>127773063.56</v>
      </c>
    </row>
    <row r="205" spans="1:5" ht="56.25">
      <c r="A205" s="35" t="s">
        <v>125</v>
      </c>
      <c r="B205" s="12" t="s">
        <v>238</v>
      </c>
      <c r="C205" s="18">
        <f>C206</f>
        <v>2080951.5299999998</v>
      </c>
      <c r="D205" s="18">
        <f>D206</f>
        <v>1899597.5599999998</v>
      </c>
      <c r="E205" s="18">
        <f>E206</f>
        <v>1899597.5599999998</v>
      </c>
    </row>
    <row r="206" spans="1:5" ht="75">
      <c r="A206" s="35" t="s">
        <v>126</v>
      </c>
      <c r="B206" s="12" t="s">
        <v>239</v>
      </c>
      <c r="C206" s="18">
        <f>SUM(C207:C209)</f>
        <v>2080951.5299999998</v>
      </c>
      <c r="D206" s="18">
        <f>SUM(D207:D209)</f>
        <v>1899597.5599999998</v>
      </c>
      <c r="E206" s="18">
        <f>SUM(E207:E209)</f>
        <v>1899597.5599999998</v>
      </c>
    </row>
    <row r="207" spans="1:5" ht="75">
      <c r="A207" s="35" t="s">
        <v>127</v>
      </c>
      <c r="B207" s="12" t="s">
        <v>239</v>
      </c>
      <c r="C207" s="18">
        <f>448497.28+344.92</f>
        <v>448842.2</v>
      </c>
      <c r="D207" s="18">
        <v>419707</v>
      </c>
      <c r="E207" s="18">
        <v>419707</v>
      </c>
    </row>
    <row r="208" spans="1:5" ht="75">
      <c r="A208" s="35" t="s">
        <v>128</v>
      </c>
      <c r="B208" s="12" t="s">
        <v>239</v>
      </c>
      <c r="C208" s="18">
        <f>1460657.16+4620</f>
        <v>1465277.16</v>
      </c>
      <c r="D208" s="18">
        <f>1451388.16+4620</f>
        <v>1456008.16</v>
      </c>
      <c r="E208" s="18">
        <f>1451388.16+4620</f>
        <v>1456008.16</v>
      </c>
    </row>
    <row r="209" spans="1:5" ht="75">
      <c r="A209" s="35" t="s">
        <v>129</v>
      </c>
      <c r="B209" s="12" t="s">
        <v>239</v>
      </c>
      <c r="C209" s="18">
        <f>108039.22+3454.22+55338.73</f>
        <v>166832.17</v>
      </c>
      <c r="D209" s="18">
        <f>3303-3303+23882.4</f>
        <v>23882.4</v>
      </c>
      <c r="E209" s="18">
        <f>3303-3303+23882.4</f>
        <v>23882.4</v>
      </c>
    </row>
    <row r="210" spans="1:5" ht="131.25">
      <c r="A210" s="35" t="s">
        <v>130</v>
      </c>
      <c r="B210" s="12" t="s">
        <v>240</v>
      </c>
      <c r="C210" s="18">
        <f aca="true" t="shared" si="30" ref="C210:E211">C211</f>
        <v>3220371</v>
      </c>
      <c r="D210" s="18">
        <f t="shared" si="30"/>
        <v>3220371</v>
      </c>
      <c r="E210" s="18">
        <f t="shared" si="30"/>
        <v>3220371</v>
      </c>
    </row>
    <row r="211" spans="1:5" ht="131.25">
      <c r="A211" s="35" t="s">
        <v>131</v>
      </c>
      <c r="B211" s="12" t="s">
        <v>241</v>
      </c>
      <c r="C211" s="18">
        <f t="shared" si="30"/>
        <v>3220371</v>
      </c>
      <c r="D211" s="18">
        <f t="shared" si="30"/>
        <v>3220371</v>
      </c>
      <c r="E211" s="18">
        <f t="shared" si="30"/>
        <v>3220371</v>
      </c>
    </row>
    <row r="212" spans="1:5" ht="131.25">
      <c r="A212" s="35" t="s">
        <v>132</v>
      </c>
      <c r="B212" s="12" t="s">
        <v>241</v>
      </c>
      <c r="C212" s="18">
        <f>1073457+2146914</f>
        <v>3220371</v>
      </c>
      <c r="D212" s="18">
        <f>8587656-5367285</f>
        <v>3220371</v>
      </c>
      <c r="E212" s="18">
        <f>1114436+2105935</f>
        <v>3220371</v>
      </c>
    </row>
    <row r="213" spans="1:5" ht="112.5">
      <c r="A213" s="35" t="s">
        <v>133</v>
      </c>
      <c r="B213" s="12" t="s">
        <v>109</v>
      </c>
      <c r="C213" s="18">
        <f aca="true" t="shared" si="31" ref="C213:E214">C214</f>
        <v>18862</v>
      </c>
      <c r="D213" s="18">
        <f t="shared" si="31"/>
        <v>20173</v>
      </c>
      <c r="E213" s="18">
        <f t="shared" si="31"/>
        <v>48697</v>
      </c>
    </row>
    <row r="214" spans="1:5" ht="131.25">
      <c r="A214" s="35" t="s">
        <v>134</v>
      </c>
      <c r="B214" s="12" t="s">
        <v>242</v>
      </c>
      <c r="C214" s="18">
        <f t="shared" si="31"/>
        <v>18862</v>
      </c>
      <c r="D214" s="18">
        <f t="shared" si="31"/>
        <v>20173</v>
      </c>
      <c r="E214" s="18">
        <f t="shared" si="31"/>
        <v>48697</v>
      </c>
    </row>
    <row r="215" spans="1:5" ht="131.25">
      <c r="A215" s="35" t="s">
        <v>135</v>
      </c>
      <c r="B215" s="12" t="s">
        <v>242</v>
      </c>
      <c r="C215" s="18">
        <f>5620+13242</f>
        <v>18862</v>
      </c>
      <c r="D215" s="18">
        <f>5910+14263</f>
        <v>20173</v>
      </c>
      <c r="E215" s="18">
        <v>48697</v>
      </c>
    </row>
    <row r="216" spans="1:5" ht="18.75">
      <c r="A216" s="35" t="s">
        <v>136</v>
      </c>
      <c r="B216" s="12" t="s">
        <v>88</v>
      </c>
      <c r="C216" s="18">
        <f aca="true" t="shared" si="32" ref="C216:E217">C217</f>
        <v>117554431.25</v>
      </c>
      <c r="D216" s="18">
        <f t="shared" si="32"/>
        <v>122604398</v>
      </c>
      <c r="E216" s="18">
        <f t="shared" si="32"/>
        <v>122604398</v>
      </c>
    </row>
    <row r="217" spans="1:5" ht="37.5">
      <c r="A217" s="35" t="s">
        <v>137</v>
      </c>
      <c r="B217" s="12" t="s">
        <v>243</v>
      </c>
      <c r="C217" s="18">
        <f t="shared" si="32"/>
        <v>117554431.25</v>
      </c>
      <c r="D217" s="18">
        <f t="shared" si="32"/>
        <v>122604398</v>
      </c>
      <c r="E217" s="18">
        <f t="shared" si="32"/>
        <v>122604398</v>
      </c>
    </row>
    <row r="218" spans="1:5" ht="37.5">
      <c r="A218" s="35" t="s">
        <v>138</v>
      </c>
      <c r="B218" s="12" t="s">
        <v>243</v>
      </c>
      <c r="C218" s="18">
        <f>116638233.75+413299+502898.5</f>
        <v>117554431.25</v>
      </c>
      <c r="D218" s="18">
        <v>122604398</v>
      </c>
      <c r="E218" s="18">
        <v>122604398</v>
      </c>
    </row>
    <row r="219" spans="1:5" ht="18.75">
      <c r="A219" s="21" t="s">
        <v>253</v>
      </c>
      <c r="B219" s="17" t="s">
        <v>254</v>
      </c>
      <c r="C219" s="16">
        <f>C220+C223</f>
        <v>644054.8</v>
      </c>
      <c r="D219" s="16">
        <f>D220+D223</f>
        <v>0</v>
      </c>
      <c r="E219" s="16">
        <f>E220+E223</f>
        <v>0</v>
      </c>
    </row>
    <row r="220" spans="1:5" ht="131.25">
      <c r="A220" s="22" t="s">
        <v>255</v>
      </c>
      <c r="B220" s="12" t="s">
        <v>256</v>
      </c>
      <c r="C220" s="18">
        <f aca="true" t="shared" si="33" ref="C220:E221">C221</f>
        <v>268054.8</v>
      </c>
      <c r="D220" s="18">
        <f t="shared" si="33"/>
        <v>0</v>
      </c>
      <c r="E220" s="18">
        <f t="shared" si="33"/>
        <v>0</v>
      </c>
    </row>
    <row r="221" spans="1:5" ht="131.25">
      <c r="A221" s="22" t="s">
        <v>257</v>
      </c>
      <c r="B221" s="12" t="s">
        <v>258</v>
      </c>
      <c r="C221" s="18">
        <f t="shared" si="33"/>
        <v>268054.8</v>
      </c>
      <c r="D221" s="18">
        <f t="shared" si="33"/>
        <v>0</v>
      </c>
      <c r="E221" s="18">
        <f t="shared" si="33"/>
        <v>0</v>
      </c>
    </row>
    <row r="222" spans="1:5" ht="131.25">
      <c r="A222" s="22" t="s">
        <v>259</v>
      </c>
      <c r="B222" s="12" t="s">
        <v>258</v>
      </c>
      <c r="C222" s="18">
        <f>146214+121840.8</f>
        <v>268054.8</v>
      </c>
      <c r="D222" s="18">
        <v>0</v>
      </c>
      <c r="E222" s="18">
        <v>0</v>
      </c>
    </row>
    <row r="223" spans="1:5" ht="93.75">
      <c r="A223" s="22" t="s">
        <v>322</v>
      </c>
      <c r="B223" s="12" t="s">
        <v>323</v>
      </c>
      <c r="C223" s="18">
        <f aca="true" t="shared" si="34" ref="C223:E225">C224</f>
        <v>376000</v>
      </c>
      <c r="D223" s="18">
        <f t="shared" si="34"/>
        <v>0</v>
      </c>
      <c r="E223" s="18">
        <f t="shared" si="34"/>
        <v>0</v>
      </c>
    </row>
    <row r="224" spans="1:5" ht="102.75" customHeight="1">
      <c r="A224" s="22" t="s">
        <v>324</v>
      </c>
      <c r="B224" s="12" t="s">
        <v>325</v>
      </c>
      <c r="C224" s="18">
        <f t="shared" si="34"/>
        <v>376000</v>
      </c>
      <c r="D224" s="18">
        <f t="shared" si="34"/>
        <v>0</v>
      </c>
      <c r="E224" s="18">
        <f t="shared" si="34"/>
        <v>0</v>
      </c>
    </row>
    <row r="225" spans="1:5" ht="75">
      <c r="A225" s="22" t="s">
        <v>326</v>
      </c>
      <c r="B225" s="12" t="s">
        <v>327</v>
      </c>
      <c r="C225" s="18">
        <f t="shared" si="34"/>
        <v>376000</v>
      </c>
      <c r="D225" s="18">
        <f t="shared" si="34"/>
        <v>0</v>
      </c>
      <c r="E225" s="18">
        <f t="shared" si="34"/>
        <v>0</v>
      </c>
    </row>
    <row r="226" spans="1:5" ht="66.75" customHeight="1">
      <c r="A226" s="22" t="s">
        <v>328</v>
      </c>
      <c r="B226" s="12" t="s">
        <v>327</v>
      </c>
      <c r="C226" s="18">
        <v>376000</v>
      </c>
      <c r="D226" s="18">
        <v>0</v>
      </c>
      <c r="E226" s="18">
        <v>0</v>
      </c>
    </row>
    <row r="227" spans="1:5" ht="48.75" customHeight="1">
      <c r="A227" s="21" t="s">
        <v>260</v>
      </c>
      <c r="B227" s="17" t="s">
        <v>261</v>
      </c>
      <c r="C227" s="16">
        <f aca="true" t="shared" si="35" ref="C227:E229">C228</f>
        <v>50000</v>
      </c>
      <c r="D227" s="16">
        <f t="shared" si="35"/>
        <v>0</v>
      </c>
      <c r="E227" s="16">
        <f t="shared" si="35"/>
        <v>0</v>
      </c>
    </row>
    <row r="228" spans="1:5" ht="48" customHeight="1">
      <c r="A228" s="22" t="s">
        <v>262</v>
      </c>
      <c r="B228" s="12" t="s">
        <v>263</v>
      </c>
      <c r="C228" s="18">
        <f t="shared" si="35"/>
        <v>50000</v>
      </c>
      <c r="D228" s="18">
        <f t="shared" si="35"/>
        <v>0</v>
      </c>
      <c r="E228" s="18">
        <f t="shared" si="35"/>
        <v>0</v>
      </c>
    </row>
    <row r="229" spans="1:5" ht="112.5">
      <c r="A229" s="22" t="s">
        <v>264</v>
      </c>
      <c r="B229" s="12" t="s">
        <v>265</v>
      </c>
      <c r="C229" s="18">
        <f t="shared" si="35"/>
        <v>50000</v>
      </c>
      <c r="D229" s="18">
        <f t="shared" si="35"/>
        <v>0</v>
      </c>
      <c r="E229" s="18">
        <f t="shared" si="35"/>
        <v>0</v>
      </c>
    </row>
    <row r="230" spans="1:5" ht="112.5">
      <c r="A230" s="22" t="s">
        <v>266</v>
      </c>
      <c r="B230" s="12" t="s">
        <v>265</v>
      </c>
      <c r="C230" s="18">
        <v>50000</v>
      </c>
      <c r="D230" s="18">
        <v>0</v>
      </c>
      <c r="E230" s="18">
        <v>0</v>
      </c>
    </row>
    <row r="231" spans="1:5" ht="131.25">
      <c r="A231" s="21" t="s">
        <v>287</v>
      </c>
      <c r="B231" s="17" t="s">
        <v>288</v>
      </c>
      <c r="C231" s="16">
        <f aca="true" t="shared" si="36" ref="C231:E232">C232</f>
        <v>-463262.47000000003</v>
      </c>
      <c r="D231" s="16">
        <f t="shared" si="36"/>
        <v>0</v>
      </c>
      <c r="E231" s="16">
        <f t="shared" si="36"/>
        <v>0</v>
      </c>
    </row>
    <row r="232" spans="1:5" ht="112.5">
      <c r="A232" s="22" t="s">
        <v>289</v>
      </c>
      <c r="B232" s="12" t="s">
        <v>290</v>
      </c>
      <c r="C232" s="18">
        <f t="shared" si="36"/>
        <v>-463262.47000000003</v>
      </c>
      <c r="D232" s="18">
        <f t="shared" si="36"/>
        <v>0</v>
      </c>
      <c r="E232" s="18">
        <f t="shared" si="36"/>
        <v>0</v>
      </c>
    </row>
    <row r="233" spans="1:5" ht="112.5">
      <c r="A233" s="22" t="s">
        <v>291</v>
      </c>
      <c r="B233" s="12" t="s">
        <v>292</v>
      </c>
      <c r="C233" s="18">
        <f>SUM(C234:C235)</f>
        <v>-463262.47000000003</v>
      </c>
      <c r="D233" s="18">
        <f>SUM(D234:D235)</f>
        <v>0</v>
      </c>
      <c r="E233" s="18">
        <f>SUM(E234:E235)</f>
        <v>0</v>
      </c>
    </row>
    <row r="234" spans="1:5" ht="93.75">
      <c r="A234" s="22" t="s">
        <v>293</v>
      </c>
      <c r="B234" s="12" t="s">
        <v>294</v>
      </c>
      <c r="C234" s="18">
        <v>-3240.9</v>
      </c>
      <c r="D234" s="18">
        <v>0</v>
      </c>
      <c r="E234" s="18">
        <v>0</v>
      </c>
    </row>
    <row r="235" spans="1:5" ht="112.5">
      <c r="A235" s="22" t="s">
        <v>295</v>
      </c>
      <c r="B235" s="12" t="s">
        <v>296</v>
      </c>
      <c r="C235" s="18">
        <v>-460021.57</v>
      </c>
      <c r="D235" s="18">
        <v>0</v>
      </c>
      <c r="E235" s="18">
        <v>0</v>
      </c>
    </row>
    <row r="236" spans="1:5" ht="36" customHeight="1">
      <c r="A236" s="38" t="s">
        <v>153</v>
      </c>
      <c r="B236" s="39"/>
      <c r="C236" s="23">
        <f>C29+C172</f>
        <v>362207674.57000005</v>
      </c>
      <c r="D236" s="23">
        <f>D29+D172</f>
        <v>303010744.72</v>
      </c>
      <c r="E236" s="23">
        <f>E29+E172</f>
        <v>284359948.81</v>
      </c>
    </row>
    <row r="237" spans="3:5" ht="18.75">
      <c r="C237" s="4"/>
      <c r="E237" s="4" t="s">
        <v>252</v>
      </c>
    </row>
    <row r="238" ht="18.75">
      <c r="C238" s="8"/>
    </row>
    <row r="240" ht="18.75">
      <c r="C240" s="8"/>
    </row>
    <row r="241" ht="18.75">
      <c r="D241" s="9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236:B236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2020-04-13T07:21:46Z</cp:lastPrinted>
  <dcterms:created xsi:type="dcterms:W3CDTF">2009-08-21T08:27:43Z</dcterms:created>
  <dcterms:modified xsi:type="dcterms:W3CDTF">2020-06-10T13:15:05Z</dcterms:modified>
  <cp:category/>
  <cp:version/>
  <cp:contentType/>
  <cp:contentStatus/>
</cp:coreProperties>
</file>