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70" i="3" l="1"/>
  <c r="G262" i="3" l="1"/>
  <c r="G266" i="3" l="1"/>
  <c r="G232" i="3" l="1"/>
  <c r="G193" i="3"/>
  <c r="G192" i="3"/>
  <c r="G181" i="3"/>
  <c r="G145" i="3"/>
  <c r="G144" i="3"/>
  <c r="G134" i="3"/>
  <c r="G76" i="3"/>
  <c r="G253" i="3" l="1"/>
  <c r="G248" i="3"/>
  <c r="G219" i="3"/>
  <c r="G169" i="3"/>
  <c r="G162" i="3"/>
  <c r="G161" i="3"/>
  <c r="G115" i="3"/>
  <c r="G98" i="3"/>
  <c r="G55" i="3"/>
  <c r="G31" i="3"/>
  <c r="G204" i="3"/>
  <c r="G275" i="3" l="1"/>
  <c r="G226" i="3"/>
  <c r="G225" i="3"/>
  <c r="G146" i="3"/>
  <c r="G222" i="3" l="1"/>
  <c r="G273" i="3" l="1"/>
  <c r="G257" i="3"/>
  <c r="G256" i="3"/>
  <c r="G246" i="3"/>
  <c r="G160" i="3"/>
  <c r="G54" i="3"/>
  <c r="G30" i="3"/>
  <c r="G56" i="3" l="1"/>
  <c r="G57" i="3"/>
  <c r="G260" i="3" l="1"/>
  <c r="G259" i="3"/>
  <c r="G251" i="3"/>
  <c r="G223" i="3"/>
  <c r="G221" i="3"/>
  <c r="G172" i="3"/>
  <c r="G158" i="3"/>
  <c r="G157" i="3"/>
  <c r="G128" i="3"/>
  <c r="G127" i="3"/>
  <c r="G123" i="3"/>
  <c r="G122" i="3"/>
  <c r="G121" i="3"/>
  <c r="G90" i="3"/>
  <c r="G89" i="3"/>
  <c r="G32" i="3"/>
  <c r="G29" i="3"/>
  <c r="G250" i="3" l="1"/>
  <c r="G229" i="3"/>
  <c r="G228" i="3"/>
  <c r="G197" i="3" l="1"/>
  <c r="G184" i="3" l="1"/>
  <c r="G41" i="3"/>
  <c r="G267" i="3" l="1"/>
  <c r="G252" i="3"/>
  <c r="G244" i="3"/>
  <c r="G237" i="3"/>
  <c r="G235" i="3"/>
  <c r="G212" i="3"/>
  <c r="G211" i="3"/>
  <c r="G203" i="3"/>
  <c r="G194" i="3"/>
  <c r="G153" i="3"/>
  <c r="G151" i="3"/>
  <c r="G137" i="3"/>
  <c r="G125" i="3"/>
  <c r="G111" i="3"/>
  <c r="G110" i="3"/>
  <c r="G103" i="3"/>
  <c r="G82" i="3"/>
  <c r="G78" i="3"/>
  <c r="G77" i="3"/>
  <c r="G53" i="3"/>
  <c r="G52" i="3"/>
  <c r="G49" i="3"/>
  <c r="G48" i="3"/>
  <c r="G39" i="3"/>
  <c r="G37" i="3"/>
  <c r="G33" i="3"/>
  <c r="G233" i="3" l="1"/>
  <c r="G176" i="3"/>
  <c r="G175" i="3"/>
  <c r="G227" i="3" l="1"/>
  <c r="G178" i="3"/>
  <c r="G154" i="3"/>
  <c r="G141" i="3"/>
  <c r="G140" i="3"/>
  <c r="G129" i="3"/>
  <c r="G109" i="3" l="1"/>
  <c r="G249" i="3" l="1"/>
  <c r="G71" i="3" l="1"/>
  <c r="G38" i="3"/>
  <c r="G274" i="3" l="1"/>
  <c r="G216" i="3" l="1"/>
  <c r="G104" i="3"/>
  <c r="G100" i="3"/>
  <c r="G97" i="3"/>
  <c r="G43" i="3"/>
  <c r="G255" i="3"/>
  <c r="G243" i="3"/>
  <c r="G28" i="3" l="1"/>
  <c r="G132" i="3"/>
  <c r="G126" i="3" l="1"/>
  <c r="G118" i="3" l="1"/>
  <c r="G280" i="3" l="1"/>
</calcChain>
</file>

<file path=xl/sharedStrings.xml><?xml version="1.0" encoding="utf-8"?>
<sst xmlns="http://schemas.openxmlformats.org/spreadsheetml/2006/main" count="1537" uniqueCount="468">
  <si>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</si>
  <si>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</si>
  <si>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</si>
  <si>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</si>
  <si>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</si>
  <si>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</si>
  <si>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</si>
  <si>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</si>
  <si>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</si>
  <si>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</si>
  <si>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</si>
  <si>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</si>
  <si>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</si>
  <si>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</si>
  <si>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</si>
  <si>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</si>
  <si>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</si>
  <si>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</si>
  <si>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</si>
  <si>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</si>
  <si>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</si>
  <si>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</si>
  <si>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</si>
  <si>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</si>
  <si>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</si>
  <si>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</si>
  <si>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</si>
  <si>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</si>
  <si>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</si>
  <si>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</si>
  <si>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</si>
  <si>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</si>
  <si>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</si>
  <si>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</si>
  <si>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</si>
  <si>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</si>
  <si>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</si>
  <si>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</si>
  <si>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</si>
  <si>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</si>
  <si>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</si>
  <si>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</si>
  <si>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</si>
  <si>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</si>
  <si>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</si>
  <si>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</si>
  <si>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</si>
  <si>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</si>
  <si>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</si>
  <si>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</si>
  <si>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</si>
  <si>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</si>
  <si>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</si>
  <si>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</si>
  <si>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</si>
  <si>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</si>
  <si>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</si>
  <si>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</si>
  <si>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</si>
  <si>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</si>
  <si>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</si>
  <si>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</si>
  <si>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</si>
  <si>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</si>
  <si>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</si>
  <si>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</si>
  <si>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</si>
  <si>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</si>
  <si>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</si>
  <si>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</si>
  <si>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</si>
  <si>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</si>
  <si>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</si>
  <si>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</si>
  <si>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</si>
  <si>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</si>
  <si>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</si>
  <si>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</si>
  <si>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</si>
  <si>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</si>
  <si>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</si>
  <si>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</si>
  <si>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</si>
  <si>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</si>
  <si>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</si>
  <si>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</si>
  <si>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</si>
  <si>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</si>
  <si>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</si>
  <si>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</si>
  <si>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</si>
  <si>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</si>
  <si>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</si>
  <si>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</si>
  <si>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</si>
  <si>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</si>
  <si>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</si>
  <si>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</si>
  <si>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</si>
  <si>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</si>
  <si>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</si>
  <si>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</si>
  <si>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</si>
  <si>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</si>
  <si>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</si>
  <si>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</si>
  <si>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</si>
  <si>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</si>
  <si>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</si>
  <si>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</si>
  <si>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</si>
  <si>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</si>
  <si>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</si>
  <si>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</si>
  <si>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</si>
  <si>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</si>
  <si>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</si>
  <si>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</si>
  <si>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</si>
  <si>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</si>
  <si>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</si>
  <si>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</si>
  <si>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</si>
  <si>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</si>
  <si>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</si>
  <si>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</si>
  <si>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</si>
  <si>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</si>
  <si>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</si>
  <si>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</si>
  <si>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</si>
  <si>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</si>
  <si>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</si>
  <si>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</si>
  <si>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</si>
  <si>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</si>
  <si>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</si>
  <si>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</si>
  <si>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</si>
  <si>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</si>
  <si>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</si>
  <si>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</si>
  <si>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</si>
  <si>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</si>
  <si>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</si>
  <si>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</si>
  <si>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</si>
  <si>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</si>
  <si>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</si>
  <si>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</si>
  <si>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</si>
  <si>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</si>
  <si>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</si>
  <si>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</si>
  <si>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</si>
  <si>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</si>
  <si>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</si>
  <si>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</si>
  <si>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</si>
  <si>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</si>
  <si>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</si>
  <si>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</si>
  <si>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</si>
  <si>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</si>
  <si>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</si>
  <si>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</si>
  <si>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</si>
  <si>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</si>
  <si>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</si>
  <si>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</si>
  <si>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</si>
  <si>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</si>
  <si>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</si>
  <si>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</si>
  <si>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</si>
  <si>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</si>
  <si>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</si>
  <si>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</si>
  <si>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</si>
  <si>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</si>
  <si>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</si>
  <si>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</si>
  <si>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</si>
  <si>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</si>
  <si>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</si>
  <si>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</si>
  <si>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</si>
  <si>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</si>
  <si>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</si>
  <si>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</si>
  <si>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</si>
  <si>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</si>
  <si>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</si>
  <si>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</si>
  <si>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</si>
  <si>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</si>
  <si>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</si>
  <si>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</si>
  <si>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</si>
  <si>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</si>
  <si>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</si>
  <si>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</si>
  <si>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</si>
  <si>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</si>
  <si>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</si>
  <si>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</si>
  <si>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</si>
  <si>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</si>
  <si>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</si>
  <si>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</si>
  <si>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</si>
  <si>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</si>
  <si>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</si>
  <si>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</si>
  <si>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</si>
  <si>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</si>
  <si>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</si>
  <si>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</si>
  <si>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</si>
  <si>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</si>
  <si>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</si>
  <si>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</si>
  <si>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</si>
  <si>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</si>
  <si>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</si>
  <si>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</si>
  <si>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</si>
  <si>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</si>
  <si>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</si>
  <si>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</si>
  <si>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</si>
  <si>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</si>
  <si>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</si>
  <si>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</si>
  <si>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</si>
  <si>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</si>
  <si>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</si>
  <si>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</si>
  <si>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</si>
  <si>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</si>
  <si>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</si>
  <si>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</si>
  <si>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</si>
  <si>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</si>
  <si>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</si>
  <si>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</si>
  <si>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</si>
  <si>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</si>
  <si>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</si>
  <si>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</si>
  <si>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</si>
  <si>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</si>
  <si>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</si>
  <si>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</si>
  <si>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</si>
  <si>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</si>
  <si>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</si>
  <si>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</si>
  <si>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</si>
  <si>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</si>
  <si>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</si>
  <si>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</si>
  <si>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</si>
  <si>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</si>
  <si>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</si>
  <si>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</si>
  <si>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</si>
  <si>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</si>
  <si>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</si>
  <si>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</si>
  <si>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</si>
  <si>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</si>
  <si>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</si>
  <si>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</si>
  <si>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</si>
  <si>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</si>
  <si>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</si>
  <si>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</si>
  <si>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</si>
  <si>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</si>
  <si>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</si>
  <si>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</si>
  <si>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</si>
  <si>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</si>
  <si>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</si>
  <si>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</si>
  <si>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</si>
  <si>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</si>
  <si>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</si>
  <si>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</si>
  <si>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</si>
  <si>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</si>
  <si>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</si>
  <si>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</si>
  <si>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</si>
  <si>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</si>
  <si>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</si>
  <si>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</si>
  <si>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</si>
  <si>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</si>
  <si>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</si>
  <si>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</si>
  <si>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</si>
  <si>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</si>
  <si>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</si>
  <si>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</si>
  <si>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</si>
  <si>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</si>
  <si>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</si>
  <si>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</si>
  <si>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</si>
  <si>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</si>
  <si>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</si>
  <si>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</si>
  <si>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</si>
  <si>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</si>
  <si>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</si>
  <si>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</si>
  <si>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</si>
  <si>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</si>
  <si>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</si>
  <si>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</si>
  <si>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</si>
  <si>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</si>
  <si>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</si>
  <si>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</si>
  <si>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</si>
  <si>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</si>
  <si>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</si>
  <si>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</si>
  <si>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</si>
  <si>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</si>
  <si>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</si>
  <si>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</si>
  <si>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</si>
  <si>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</si>
  <si>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</si>
  <si>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</si>
  <si>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</si>
  <si>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</si>
  <si>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</si>
  <si>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</si>
  <si>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</si>
  <si>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</si>
  <si>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</si>
  <si>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</si>
  <si>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</si>
  <si>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</si>
  <si>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</si>
  <si>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</si>
  <si>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</si>
  <si>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</si>
  <si>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</si>
  <si>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</si>
  <si>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</si>
  <si>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</si>
  <si>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</si>
  <si>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</si>
  <si>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</si>
  <si>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</si>
  <si>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</si>
  <si>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</si>
  <si>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</si>
  <si>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</si>
  <si>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</si>
  <si>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</si>
  <si>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</si>
  <si>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</si>
  <si>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</si>
  <si>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</si>
  <si>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</si>
  <si>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</si>
  <si>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</si>
  <si>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</si>
  <si>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</si>
  <si>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</si>
  <si>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</si>
  <si>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</si>
  <si>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</si>
  <si>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</si>
  <si>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</si>
  <si>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</si>
  <si>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</si>
  <si>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</si>
  <si>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</si>
  <si>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</si>
  <si>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</si>
  <si>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</si>
  <si>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</si>
  <si>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</si>
  <si>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</si>
  <si>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</si>
  <si>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</si>
  <si>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</si>
  <si>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</si>
  <si>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</si>
  <si>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</si>
  <si>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</si>
  <si>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</si>
  <si>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</si>
  <si>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</si>
  <si>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</si>
  <si>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</si>
  <si>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</si>
  <si>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</si>
  <si>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</si>
  <si>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</si>
  <si>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</si>
  <si>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</si>
  <si>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</si>
  <si>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</si>
  <si>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</si>
  <si>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</si>
  <si>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</si>
  <si>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</si>
  <si>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</si>
  <si>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</si>
  <si>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</si>
  <si>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</si>
  <si>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</si>
  <si>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</si>
  <si>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</si>
  <si>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</si>
  <si>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</si>
  <si>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</si>
  <si>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</si>
  <si>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</si>
  <si>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</si>
  <si>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</si>
  <si>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</si>
  <si>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</si>
  <si>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</si>
  <si>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</si>
  <si>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</si>
  <si>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</si>
  <si>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</si>
  <si>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</si>
  <si>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</si>
  <si>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</si>
  <si>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</si>
  <si>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</si>
  <si>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</si>
  <si>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</si>
  <si>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</si>
  <si>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</si>
  <si>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</si>
  <si>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</si>
  <si>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</si>
  <si>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</si>
  <si>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</si>
  <si>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</si>
  <si>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</si>
  <si>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</si>
  <si>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</si>
  <si>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</si>
  <si>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</si>
  <si>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</si>
  <si>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</si>
  <si>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</si>
  <si>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</si>
  <si>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</si>
  <si>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</si>
  <si>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</si>
  <si>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</si>
  <si>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>Строительство нецентрализованного источника водоснабжения в д. Взвоз Южского муниципального района (Закупка товаров, работ и услуг для обеспечения государственных (муниципальных) нужд)</t>
  </si>
  <si>
    <t>Приложение № 2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</si>
  <si>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</si>
  <si>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от 03.08.2020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</si>
</sst>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1"/>
  <sheetViews>
    <sheetView tabSelected="1" zoomScale="90" zoomScaleNormal="90" workbookViewId="0">
      <selection activeCell="E18" sqref="E18:G1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36" t="s">
        <v>465</v>
      </c>
      <c r="F1" s="36"/>
      <c r="G1" s="36"/>
    </row>
    <row r="2" spans="5:7" x14ac:dyDescent="0.3">
      <c r="E2" s="36" t="s">
        <v>0</v>
      </c>
      <c r="F2" s="36"/>
      <c r="G2" s="36"/>
    </row>
    <row r="3" spans="5:7" x14ac:dyDescent="0.3">
      <c r="E3" s="36" t="s">
        <v>1</v>
      </c>
      <c r="F3" s="36"/>
      <c r="G3" s="36"/>
    </row>
    <row r="4" spans="5:7" x14ac:dyDescent="0.3">
      <c r="E4" s="36" t="s">
        <v>358</v>
      </c>
      <c r="F4" s="36"/>
      <c r="G4" s="36"/>
    </row>
    <row r="5" spans="5:7" x14ac:dyDescent="0.3">
      <c r="E5" s="36" t="s">
        <v>359</v>
      </c>
      <c r="F5" s="36"/>
      <c r="G5" s="36"/>
    </row>
    <row r="6" spans="5:7" x14ac:dyDescent="0.3">
      <c r="E6" s="36" t="s">
        <v>1</v>
      </c>
      <c r="F6" s="36"/>
      <c r="G6" s="36"/>
    </row>
    <row r="7" spans="5:7" x14ac:dyDescent="0.3">
      <c r="E7" s="36" t="s">
        <v>360</v>
      </c>
      <c r="F7" s="36"/>
      <c r="G7" s="36"/>
    </row>
    <row r="8" spans="5:7" x14ac:dyDescent="0.3">
      <c r="E8" s="36" t="s">
        <v>361</v>
      </c>
      <c r="F8" s="36"/>
      <c r="G8" s="36"/>
    </row>
    <row r="9" spans="5:7" x14ac:dyDescent="0.3">
      <c r="E9" s="36" t="s">
        <v>295</v>
      </c>
      <c r="F9" s="36"/>
      <c r="G9" s="36"/>
    </row>
    <row r="10" spans="5:7" x14ac:dyDescent="0.3">
      <c r="E10" s="36" t="s">
        <v>362</v>
      </c>
      <c r="F10" s="36"/>
      <c r="G10" s="36"/>
    </row>
    <row r="11" spans="5:7" x14ac:dyDescent="0.3">
      <c r="E11" s="46" t="s">
        <v>467</v>
      </c>
      <c r="F11" s="36"/>
      <c r="G11" s="36"/>
    </row>
    <row r="13" spans="5:7" x14ac:dyDescent="0.3">
      <c r="E13" s="43" t="s">
        <v>363</v>
      </c>
      <c r="F13" s="43"/>
      <c r="G13" s="43"/>
    </row>
    <row r="14" spans="5:7" x14ac:dyDescent="0.3">
      <c r="E14" s="43" t="s">
        <v>0</v>
      </c>
      <c r="F14" s="43"/>
      <c r="G14" s="43"/>
    </row>
    <row r="15" spans="5:7" x14ac:dyDescent="0.3">
      <c r="E15" s="43" t="s">
        <v>1</v>
      </c>
      <c r="F15" s="43"/>
      <c r="G15" s="43"/>
    </row>
    <row r="16" spans="5:7" x14ac:dyDescent="0.3">
      <c r="E16" s="43" t="s">
        <v>2</v>
      </c>
      <c r="F16" s="43"/>
      <c r="G16" s="43"/>
    </row>
    <row r="17" spans="1:7" x14ac:dyDescent="0.3">
      <c r="E17" s="43" t="s">
        <v>1</v>
      </c>
      <c r="F17" s="43"/>
      <c r="G17" s="43"/>
    </row>
    <row r="18" spans="1:7" x14ac:dyDescent="0.3">
      <c r="E18" s="43" t="s">
        <v>295</v>
      </c>
      <c r="F18" s="43"/>
      <c r="G18" s="43"/>
    </row>
    <row r="19" spans="1:7" x14ac:dyDescent="0.3">
      <c r="E19" s="43" t="s">
        <v>296</v>
      </c>
      <c r="F19" s="43"/>
      <c r="G19" s="43"/>
    </row>
    <row r="20" spans="1:7" ht="18.75" customHeight="1" x14ac:dyDescent="0.3">
      <c r="E20" s="45" t="s">
        <v>357</v>
      </c>
      <c r="F20" s="45"/>
      <c r="G20" s="45"/>
    </row>
    <row r="22" spans="1:7" s="7" customFormat="1" ht="23.25" customHeight="1" x14ac:dyDescent="0.25">
      <c r="A22" s="44" t="s">
        <v>297</v>
      </c>
      <c r="B22" s="44"/>
      <c r="C22" s="44"/>
      <c r="D22" s="44"/>
      <c r="E22" s="44"/>
      <c r="F22" s="44"/>
      <c r="G22" s="44"/>
    </row>
    <row r="23" spans="1:7" ht="15.75" customHeight="1" x14ac:dyDescent="0.3">
      <c r="A23" s="37"/>
      <c r="B23" s="37"/>
      <c r="C23" s="37"/>
      <c r="D23" s="37"/>
      <c r="E23" s="37"/>
      <c r="F23" s="37"/>
      <c r="G23" s="37"/>
    </row>
    <row r="24" spans="1:7" ht="18.75" customHeight="1" x14ac:dyDescent="0.3">
      <c r="A24" s="38" t="s">
        <v>3</v>
      </c>
      <c r="B24" s="39" t="s">
        <v>287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298</v>
      </c>
    </row>
    <row r="25" spans="1:7" ht="69" customHeight="1" x14ac:dyDescent="0.3">
      <c r="A25" s="38"/>
      <c r="B25" s="39"/>
      <c r="C25" s="39"/>
      <c r="D25" s="39"/>
      <c r="E25" s="38"/>
      <c r="F25" s="39"/>
      <c r="G25" s="41"/>
    </row>
    <row r="26" spans="1:7" ht="33" customHeight="1" x14ac:dyDescent="0.3">
      <c r="A26" s="38"/>
      <c r="B26" s="39"/>
      <c r="C26" s="39"/>
      <c r="D26" s="39"/>
      <c r="E26" s="38"/>
      <c r="F26" s="39"/>
      <c r="G26" s="42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64650355.659999982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316</v>
      </c>
      <c r="B39" s="13" t="s">
        <v>14</v>
      </c>
      <c r="C39" s="13" t="s">
        <v>18</v>
      </c>
      <c r="D39" s="13" t="s">
        <v>29</v>
      </c>
      <c r="E39" s="17" t="s">
        <v>305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365</v>
      </c>
      <c r="B40" s="13" t="s">
        <v>14</v>
      </c>
      <c r="C40" s="13" t="s">
        <v>18</v>
      </c>
      <c r="D40" s="13" t="s">
        <v>29</v>
      </c>
      <c r="E40" s="17" t="s">
        <v>366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306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401</v>
      </c>
      <c r="B44" s="13" t="s">
        <v>14</v>
      </c>
      <c r="C44" s="13" t="s">
        <v>18</v>
      </c>
      <c r="D44" s="13" t="s">
        <v>29</v>
      </c>
      <c r="E44" s="17" t="s">
        <v>402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341</v>
      </c>
      <c r="B47" s="13" t="s">
        <v>14</v>
      </c>
      <c r="C47" s="13" t="s">
        <v>18</v>
      </c>
      <c r="D47" s="13" t="s">
        <v>29</v>
      </c>
      <c r="E47" s="17" t="s">
        <v>340</v>
      </c>
      <c r="F47" s="13" t="s">
        <v>33</v>
      </c>
      <c r="G47" s="19">
        <v>1393218</v>
      </c>
    </row>
    <row r="48" spans="1:7" ht="110.25" customHeight="1" x14ac:dyDescent="0.3">
      <c r="A48" s="28" t="s">
        <v>275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368</v>
      </c>
      <c r="B50" s="13" t="s">
        <v>14</v>
      </c>
      <c r="C50" s="13" t="s">
        <v>18</v>
      </c>
      <c r="D50" s="13" t="s">
        <v>29</v>
      </c>
      <c r="E50" s="17" t="s">
        <v>367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333</v>
      </c>
      <c r="B53" s="13" t="s">
        <v>14</v>
      </c>
      <c r="C53" s="13" t="s">
        <v>18</v>
      </c>
      <c r="D53" s="13" t="s">
        <v>29</v>
      </c>
      <c r="E53" s="17" t="s">
        <v>334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369</v>
      </c>
      <c r="B54" s="13" t="s">
        <v>14</v>
      </c>
      <c r="C54" s="13" t="s">
        <v>18</v>
      </c>
      <c r="D54" s="13" t="s">
        <v>29</v>
      </c>
      <c r="E54" s="17" t="s">
        <v>371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370</v>
      </c>
      <c r="B55" s="13" t="s">
        <v>14</v>
      </c>
      <c r="C55" s="13" t="s">
        <v>18</v>
      </c>
      <c r="D55" s="13" t="s">
        <v>29</v>
      </c>
      <c r="E55" s="17" t="s">
        <v>371</v>
      </c>
      <c r="F55" s="13" t="s">
        <v>24</v>
      </c>
      <c r="G55" s="19">
        <f>20000+124450+453869.63+113252.09+210000+201746.8+16000+22560+1663251.34+131562-6156.89+29550+9710</f>
        <v>2989794.97</v>
      </c>
    </row>
    <row r="56" spans="1:7" ht="95.25" customHeight="1" x14ac:dyDescent="0.3">
      <c r="A56" s="30" t="s">
        <v>445</v>
      </c>
      <c r="B56" s="13" t="s">
        <v>14</v>
      </c>
      <c r="C56" s="13" t="s">
        <v>18</v>
      </c>
      <c r="D56" s="13" t="s">
        <v>29</v>
      </c>
      <c r="E56" s="17" t="s">
        <v>371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276</v>
      </c>
      <c r="B57" s="13" t="s">
        <v>14</v>
      </c>
      <c r="C57" s="13" t="s">
        <v>18</v>
      </c>
      <c r="D57" s="13" t="s">
        <v>29</v>
      </c>
      <c r="E57" s="17" t="s">
        <v>277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278</v>
      </c>
      <c r="B58" s="13" t="s">
        <v>14</v>
      </c>
      <c r="C58" s="13" t="s">
        <v>18</v>
      </c>
      <c r="D58" s="13" t="s">
        <v>29</v>
      </c>
      <c r="E58" s="17" t="s">
        <v>279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317</v>
      </c>
      <c r="B61" s="13" t="s">
        <v>14</v>
      </c>
      <c r="C61" s="13" t="s">
        <v>18</v>
      </c>
      <c r="D61" s="13" t="s">
        <v>29</v>
      </c>
      <c r="E61" s="17" t="s">
        <v>307</v>
      </c>
      <c r="F61" s="13" t="s">
        <v>231</v>
      </c>
      <c r="G61" s="19">
        <v>1958.8</v>
      </c>
    </row>
    <row r="62" spans="1:7" ht="201.75" customHeight="1" x14ac:dyDescent="0.3">
      <c r="A62" s="28" t="s">
        <v>318</v>
      </c>
      <c r="B62" s="13" t="s">
        <v>14</v>
      </c>
      <c r="C62" s="13" t="s">
        <v>18</v>
      </c>
      <c r="D62" s="13" t="s">
        <v>29</v>
      </c>
      <c r="E62" s="17" t="s">
        <v>308</v>
      </c>
      <c r="F62" s="13" t="s">
        <v>231</v>
      </c>
      <c r="G62" s="19">
        <v>8247.2000000000007</v>
      </c>
    </row>
    <row r="63" spans="1:7" ht="90" customHeight="1" x14ac:dyDescent="0.3">
      <c r="A63" s="28" t="s">
        <v>319</v>
      </c>
      <c r="B63" s="13" t="s">
        <v>14</v>
      </c>
      <c r="C63" s="13" t="s">
        <v>18</v>
      </c>
      <c r="D63" s="13" t="s">
        <v>29</v>
      </c>
      <c r="E63" s="17" t="s">
        <v>309</v>
      </c>
      <c r="F63" s="13" t="s">
        <v>231</v>
      </c>
      <c r="G63" s="19">
        <v>1958.8</v>
      </c>
    </row>
    <row r="64" spans="1:7" ht="107.25" customHeight="1" x14ac:dyDescent="0.3">
      <c r="A64" s="28" t="s">
        <v>320</v>
      </c>
      <c r="B64" s="13" t="s">
        <v>14</v>
      </c>
      <c r="C64" s="13" t="s">
        <v>18</v>
      </c>
      <c r="D64" s="13" t="s">
        <v>29</v>
      </c>
      <c r="E64" s="17" t="s">
        <v>310</v>
      </c>
      <c r="F64" s="13" t="s">
        <v>231</v>
      </c>
      <c r="G64" s="19">
        <v>1958.8</v>
      </c>
    </row>
    <row r="65" spans="1:8" ht="129" customHeight="1" x14ac:dyDescent="0.3">
      <c r="A65" s="28" t="s">
        <v>321</v>
      </c>
      <c r="B65" s="13" t="s">
        <v>14</v>
      </c>
      <c r="C65" s="13" t="s">
        <v>18</v>
      </c>
      <c r="D65" s="13" t="s">
        <v>29</v>
      </c>
      <c r="E65" s="17" t="s">
        <v>311</v>
      </c>
      <c r="F65" s="13" t="s">
        <v>231</v>
      </c>
      <c r="G65" s="19">
        <v>1958.8</v>
      </c>
    </row>
    <row r="66" spans="1:8" ht="128.25" customHeight="1" x14ac:dyDescent="0.3">
      <c r="A66" s="28" t="s">
        <v>322</v>
      </c>
      <c r="B66" s="13" t="s">
        <v>14</v>
      </c>
      <c r="C66" s="13" t="s">
        <v>18</v>
      </c>
      <c r="D66" s="13" t="s">
        <v>29</v>
      </c>
      <c r="E66" s="17" t="s">
        <v>312</v>
      </c>
      <c r="F66" s="13" t="s">
        <v>231</v>
      </c>
      <c r="G66" s="19">
        <v>1958.8</v>
      </c>
    </row>
    <row r="67" spans="1:8" ht="90.75" customHeight="1" x14ac:dyDescent="0.3">
      <c r="A67" s="28" t="s">
        <v>323</v>
      </c>
      <c r="B67" s="13" t="s">
        <v>14</v>
      </c>
      <c r="C67" s="13" t="s">
        <v>18</v>
      </c>
      <c r="D67" s="13" t="s">
        <v>29</v>
      </c>
      <c r="E67" s="17" t="s">
        <v>313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267</v>
      </c>
      <c r="B70" s="13" t="s">
        <v>14</v>
      </c>
      <c r="C70" s="13" t="s">
        <v>41</v>
      </c>
      <c r="D70" s="13" t="s">
        <v>37</v>
      </c>
      <c r="E70" s="17" t="s">
        <v>268</v>
      </c>
      <c r="F70" s="13" t="s">
        <v>24</v>
      </c>
      <c r="G70" s="19">
        <v>277485.49</v>
      </c>
    </row>
    <row r="71" spans="1:8" ht="93.75" x14ac:dyDescent="0.3">
      <c r="A71" s="29" t="s">
        <v>286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3610991.49+34529+133363.03+110157</f>
        <v>3889040.52</v>
      </c>
      <c r="H76" s="34"/>
    </row>
    <row r="77" spans="1:8" ht="139.5" customHeight="1" x14ac:dyDescent="0.3">
      <c r="A77" s="29" t="s">
        <v>344</v>
      </c>
      <c r="B77" s="13" t="s">
        <v>14</v>
      </c>
      <c r="C77" s="13" t="s">
        <v>43</v>
      </c>
      <c r="D77" s="13" t="s">
        <v>41</v>
      </c>
      <c r="E77" s="16" t="s">
        <v>338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289</v>
      </c>
      <c r="B80" s="13" t="s">
        <v>14</v>
      </c>
      <c r="C80" s="13" t="s">
        <v>43</v>
      </c>
      <c r="D80" s="13" t="s">
        <v>41</v>
      </c>
      <c r="E80" s="17" t="s">
        <v>277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324</v>
      </c>
      <c r="B88" s="13" t="s">
        <v>14</v>
      </c>
      <c r="C88" s="13" t="s">
        <v>43</v>
      </c>
      <c r="D88" s="13" t="s">
        <v>43</v>
      </c>
      <c r="E88" s="17" t="s">
        <v>314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283</v>
      </c>
      <c r="B96" s="13" t="s">
        <v>14</v>
      </c>
      <c r="C96" s="13" t="s">
        <v>43</v>
      </c>
      <c r="D96" s="13" t="s">
        <v>43</v>
      </c>
      <c r="E96" s="16" t="s">
        <v>282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2190211.6+37000+32000-2250</f>
        <v>2256961.6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404</v>
      </c>
      <c r="B102" s="13" t="s">
        <v>14</v>
      </c>
      <c r="C102" s="13" t="s">
        <v>36</v>
      </c>
      <c r="D102" s="13" t="s">
        <v>18</v>
      </c>
      <c r="E102" s="16" t="s">
        <v>403</v>
      </c>
      <c r="F102" s="13" t="s">
        <v>24</v>
      </c>
      <c r="G102" s="19">
        <v>300000</v>
      </c>
    </row>
    <row r="103" spans="1:7" ht="169.5" customHeight="1" x14ac:dyDescent="0.3">
      <c r="A103" s="29" t="s">
        <v>337</v>
      </c>
      <c r="B103" s="13" t="s">
        <v>14</v>
      </c>
      <c r="C103" s="13" t="s">
        <v>36</v>
      </c>
      <c r="D103" s="13" t="s">
        <v>18</v>
      </c>
      <c r="E103" s="16" t="s">
        <v>339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446</v>
      </c>
      <c r="B110" s="13" t="s">
        <v>14</v>
      </c>
      <c r="C110" s="13" t="s">
        <v>36</v>
      </c>
      <c r="D110" s="13" t="s">
        <v>18</v>
      </c>
      <c r="E110" s="17" t="s">
        <v>346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345</v>
      </c>
      <c r="B111" s="13" t="s">
        <v>14</v>
      </c>
      <c r="C111" s="13" t="s">
        <v>36</v>
      </c>
      <c r="D111" s="13" t="s">
        <v>18</v>
      </c>
      <c r="E111" s="17" t="s">
        <v>347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87" customHeight="1" x14ac:dyDescent="0.3">
      <c r="A113" s="29" t="s">
        <v>204</v>
      </c>
      <c r="B113" s="13" t="s">
        <v>14</v>
      </c>
      <c r="C113" s="13" t="s">
        <v>28</v>
      </c>
      <c r="D113" s="13" t="s">
        <v>19</v>
      </c>
      <c r="E113" s="17" t="s">
        <v>161</v>
      </c>
      <c r="F113" s="13" t="s">
        <v>24</v>
      </c>
      <c r="G113" s="19">
        <v>86300</v>
      </c>
    </row>
    <row r="114" spans="1:7" ht="66" customHeight="1" x14ac:dyDescent="0.3">
      <c r="A114" s="29" t="s">
        <v>315</v>
      </c>
      <c r="B114" s="13" t="s">
        <v>14</v>
      </c>
      <c r="C114" s="13" t="s">
        <v>28</v>
      </c>
      <c r="D114" s="13" t="s">
        <v>19</v>
      </c>
      <c r="E114" s="17" t="s">
        <v>161</v>
      </c>
      <c r="F114" s="13" t="s">
        <v>26</v>
      </c>
      <c r="G114" s="19">
        <v>50000</v>
      </c>
    </row>
    <row r="115" spans="1:7" ht="117.75" customHeight="1" x14ac:dyDescent="0.3">
      <c r="A115" s="30" t="s">
        <v>440</v>
      </c>
      <c r="B115" s="13" t="s">
        <v>14</v>
      </c>
      <c r="C115" s="13" t="s">
        <v>28</v>
      </c>
      <c r="D115" s="13" t="s">
        <v>19</v>
      </c>
      <c r="E115" s="17" t="s">
        <v>439</v>
      </c>
      <c r="F115" s="13" t="s">
        <v>21</v>
      </c>
      <c r="G115" s="19">
        <f>1818527.7+129397.75</f>
        <v>1947925.45</v>
      </c>
    </row>
    <row r="116" spans="1:7" ht="66" customHeight="1" x14ac:dyDescent="0.3">
      <c r="A116" s="30" t="s">
        <v>441</v>
      </c>
      <c r="B116" s="13" t="s">
        <v>14</v>
      </c>
      <c r="C116" s="13" t="s">
        <v>28</v>
      </c>
      <c r="D116" s="13" t="s">
        <v>19</v>
      </c>
      <c r="E116" s="17" t="s">
        <v>439</v>
      </c>
      <c r="F116" s="13" t="s">
        <v>24</v>
      </c>
      <c r="G116" s="19">
        <v>156260.26</v>
      </c>
    </row>
    <row r="117" spans="1:7" ht="66" customHeight="1" x14ac:dyDescent="0.3">
      <c r="A117" s="30" t="s">
        <v>442</v>
      </c>
      <c r="B117" s="13" t="s">
        <v>14</v>
      </c>
      <c r="C117" s="13" t="s">
        <v>28</v>
      </c>
      <c r="D117" s="13" t="s">
        <v>19</v>
      </c>
      <c r="E117" s="17" t="s">
        <v>439</v>
      </c>
      <c r="F117" s="13" t="s">
        <v>26</v>
      </c>
      <c r="G117" s="19">
        <v>1500</v>
      </c>
    </row>
    <row r="118" spans="1:7" s="7" customFormat="1" ht="36" customHeight="1" x14ac:dyDescent="0.25">
      <c r="A118" s="10" t="s">
        <v>106</v>
      </c>
      <c r="B118" s="4" t="s">
        <v>59</v>
      </c>
      <c r="C118" s="4" t="s">
        <v>15</v>
      </c>
      <c r="D118" s="4" t="s">
        <v>15</v>
      </c>
      <c r="E118" s="4" t="s">
        <v>16</v>
      </c>
      <c r="F118" s="4" t="s">
        <v>17</v>
      </c>
      <c r="G118" s="20">
        <f>SUM(G119:G125)</f>
        <v>2984508.9800000004</v>
      </c>
    </row>
    <row r="119" spans="1:7" s="7" customFormat="1" ht="86.25" customHeight="1" x14ac:dyDescent="0.25">
      <c r="A119" s="28" t="s">
        <v>233</v>
      </c>
      <c r="B119" s="13" t="s">
        <v>59</v>
      </c>
      <c r="C119" s="13" t="s">
        <v>18</v>
      </c>
      <c r="D119" s="13" t="s">
        <v>41</v>
      </c>
      <c r="E119" s="13" t="s">
        <v>227</v>
      </c>
      <c r="F119" s="13" t="s">
        <v>24</v>
      </c>
      <c r="G119" s="15">
        <v>3000</v>
      </c>
    </row>
    <row r="120" spans="1:7" s="7" customFormat="1" ht="84" customHeight="1" x14ac:dyDescent="0.25">
      <c r="A120" s="28" t="s">
        <v>234</v>
      </c>
      <c r="B120" s="13" t="s">
        <v>59</v>
      </c>
      <c r="C120" s="13" t="s">
        <v>18</v>
      </c>
      <c r="D120" s="13" t="s">
        <v>41</v>
      </c>
      <c r="E120" s="13" t="s">
        <v>228</v>
      </c>
      <c r="F120" s="13" t="s">
        <v>24</v>
      </c>
      <c r="G120" s="15">
        <v>6000</v>
      </c>
    </row>
    <row r="121" spans="1:7" ht="124.5" customHeight="1" x14ac:dyDescent="0.3">
      <c r="A121" s="32" t="s">
        <v>220</v>
      </c>
      <c r="B121" s="13" t="s">
        <v>59</v>
      </c>
      <c r="C121" s="13" t="s">
        <v>18</v>
      </c>
      <c r="D121" s="13" t="s">
        <v>41</v>
      </c>
      <c r="E121" s="17" t="s">
        <v>62</v>
      </c>
      <c r="F121" s="13" t="s">
        <v>21</v>
      </c>
      <c r="G121" s="19">
        <f>1584575.07+22238.6-228562.77</f>
        <v>1378250.9000000001</v>
      </c>
    </row>
    <row r="122" spans="1:7" ht="71.25" customHeight="1" x14ac:dyDescent="0.3">
      <c r="A122" s="33" t="s">
        <v>107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24</v>
      </c>
      <c r="G122" s="19">
        <f>624799.8-201746.8</f>
        <v>423053.00000000006</v>
      </c>
    </row>
    <row r="123" spans="1:7" ht="54.75" customHeight="1" x14ac:dyDescent="0.3">
      <c r="A123" s="33" t="s">
        <v>108</v>
      </c>
      <c r="B123" s="13" t="s">
        <v>59</v>
      </c>
      <c r="C123" s="24" t="s">
        <v>18</v>
      </c>
      <c r="D123" s="13" t="s">
        <v>41</v>
      </c>
      <c r="E123" s="17" t="s">
        <v>62</v>
      </c>
      <c r="F123" s="13" t="s">
        <v>26</v>
      </c>
      <c r="G123" s="19">
        <f>6000-3000</f>
        <v>3000</v>
      </c>
    </row>
    <row r="124" spans="1:7" ht="124.5" customHeight="1" x14ac:dyDescent="0.3">
      <c r="A124" s="32" t="s">
        <v>109</v>
      </c>
      <c r="B124" s="24" t="s">
        <v>59</v>
      </c>
      <c r="C124" s="13" t="s">
        <v>18</v>
      </c>
      <c r="D124" s="24" t="s">
        <v>41</v>
      </c>
      <c r="E124" s="17" t="s">
        <v>63</v>
      </c>
      <c r="F124" s="24" t="s">
        <v>21</v>
      </c>
      <c r="G124" s="19">
        <v>72000</v>
      </c>
    </row>
    <row r="125" spans="1:7" ht="104.25" customHeight="1" x14ac:dyDescent="0.3">
      <c r="A125" s="32" t="s">
        <v>60</v>
      </c>
      <c r="B125" s="13" t="s">
        <v>59</v>
      </c>
      <c r="C125" s="13" t="s">
        <v>18</v>
      </c>
      <c r="D125" s="13" t="s">
        <v>41</v>
      </c>
      <c r="E125" s="17" t="s">
        <v>61</v>
      </c>
      <c r="F125" s="13" t="s">
        <v>21</v>
      </c>
      <c r="G125" s="19">
        <f>1087568.09+11636.99</f>
        <v>1099205.08</v>
      </c>
    </row>
    <row r="126" spans="1:7" s="11" customFormat="1" ht="51" customHeight="1" x14ac:dyDescent="0.25">
      <c r="A126" s="10" t="s">
        <v>250</v>
      </c>
      <c r="B126" s="4" t="s">
        <v>64</v>
      </c>
      <c r="C126" s="4" t="s">
        <v>15</v>
      </c>
      <c r="D126" s="4" t="s">
        <v>15</v>
      </c>
      <c r="E126" s="4" t="s">
        <v>16</v>
      </c>
      <c r="F126" s="4" t="s">
        <v>17</v>
      </c>
      <c r="G126" s="20">
        <f>SUM(G127:G131)</f>
        <v>6750068.6699999999</v>
      </c>
    </row>
    <row r="127" spans="1:7" ht="144" customHeight="1" x14ac:dyDescent="0.3">
      <c r="A127" s="21" t="s">
        <v>120</v>
      </c>
      <c r="B127" s="13" t="s">
        <v>64</v>
      </c>
      <c r="C127" s="13" t="s">
        <v>18</v>
      </c>
      <c r="D127" s="13" t="s">
        <v>34</v>
      </c>
      <c r="E127" s="17" t="s">
        <v>23</v>
      </c>
      <c r="F127" s="13" t="s">
        <v>21</v>
      </c>
      <c r="G127" s="19">
        <f>5793862.5+230224.4+81271.75-140334.4</f>
        <v>5965024.25</v>
      </c>
    </row>
    <row r="128" spans="1:7" ht="109.5" customHeight="1" x14ac:dyDescent="0.3">
      <c r="A128" s="21" t="s">
        <v>121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24</v>
      </c>
      <c r="G128" s="19">
        <f>982068.82-228224.4-16000</f>
        <v>737844.41999999993</v>
      </c>
    </row>
    <row r="129" spans="1:7" ht="84.75" customHeight="1" x14ac:dyDescent="0.3">
      <c r="A129" s="21" t="s">
        <v>25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26</v>
      </c>
      <c r="G129" s="19">
        <f>6000-2000</f>
        <v>4000</v>
      </c>
    </row>
    <row r="130" spans="1:7" ht="84.75" customHeight="1" x14ac:dyDescent="0.3">
      <c r="A130" s="28" t="s">
        <v>234</v>
      </c>
      <c r="B130" s="13" t="s">
        <v>64</v>
      </c>
      <c r="C130" s="13" t="s">
        <v>18</v>
      </c>
      <c r="D130" s="13" t="s">
        <v>34</v>
      </c>
      <c r="E130" s="17" t="s">
        <v>228</v>
      </c>
      <c r="F130" s="13" t="s">
        <v>24</v>
      </c>
      <c r="G130" s="19">
        <v>35200</v>
      </c>
    </row>
    <row r="131" spans="1:7" ht="104.25" customHeight="1" x14ac:dyDescent="0.3">
      <c r="A131" s="31" t="s">
        <v>105</v>
      </c>
      <c r="B131" s="13" t="s">
        <v>64</v>
      </c>
      <c r="C131" s="13" t="s">
        <v>43</v>
      </c>
      <c r="D131" s="13" t="s">
        <v>27</v>
      </c>
      <c r="E131" s="17" t="s">
        <v>92</v>
      </c>
      <c r="F131" s="13" t="s">
        <v>24</v>
      </c>
      <c r="G131" s="19">
        <v>8000</v>
      </c>
    </row>
    <row r="132" spans="1:7" s="11" customFormat="1" ht="37.5" x14ac:dyDescent="0.25">
      <c r="A132" s="10" t="s">
        <v>110</v>
      </c>
      <c r="B132" s="4" t="s">
        <v>65</v>
      </c>
      <c r="C132" s="4" t="s">
        <v>15</v>
      </c>
      <c r="D132" s="4" t="s">
        <v>15</v>
      </c>
      <c r="E132" s="4" t="s">
        <v>16</v>
      </c>
      <c r="F132" s="4" t="s">
        <v>17</v>
      </c>
      <c r="G132" s="12">
        <f>SUM(G133:G215)</f>
        <v>233641800.53</v>
      </c>
    </row>
    <row r="133" spans="1:7" s="11" customFormat="1" ht="105" customHeight="1" x14ac:dyDescent="0.25">
      <c r="A133" s="21" t="s">
        <v>372</v>
      </c>
      <c r="B133" s="13" t="s">
        <v>65</v>
      </c>
      <c r="C133" s="13" t="s">
        <v>43</v>
      </c>
      <c r="D133" s="13" t="s">
        <v>18</v>
      </c>
      <c r="E133" s="13" t="s">
        <v>67</v>
      </c>
      <c r="F133" s="13" t="s">
        <v>24</v>
      </c>
      <c r="G133" s="19">
        <v>2637.7</v>
      </c>
    </row>
    <row r="134" spans="1:7" ht="112.5" x14ac:dyDescent="0.3">
      <c r="A134" s="21" t="s">
        <v>111</v>
      </c>
      <c r="B134" s="13" t="s">
        <v>65</v>
      </c>
      <c r="C134" s="13" t="s">
        <v>43</v>
      </c>
      <c r="D134" s="13" t="s">
        <v>18</v>
      </c>
      <c r="E134" s="17" t="s">
        <v>67</v>
      </c>
      <c r="F134" s="13" t="s">
        <v>33</v>
      </c>
      <c r="G134" s="19">
        <f>27462989.35+1192456.99-102785.18-74670-443100</f>
        <v>28034891.16</v>
      </c>
    </row>
    <row r="135" spans="1:7" ht="89.25" customHeight="1" x14ac:dyDescent="0.3">
      <c r="A135" s="21" t="s">
        <v>163</v>
      </c>
      <c r="B135" s="13" t="s">
        <v>65</v>
      </c>
      <c r="C135" s="13" t="s">
        <v>43</v>
      </c>
      <c r="D135" s="13" t="s">
        <v>18</v>
      </c>
      <c r="E135" s="17" t="s">
        <v>68</v>
      </c>
      <c r="F135" s="13" t="s">
        <v>33</v>
      </c>
      <c r="G135" s="19">
        <v>30000</v>
      </c>
    </row>
    <row r="136" spans="1:7" ht="89.25" customHeight="1" x14ac:dyDescent="0.3">
      <c r="A136" s="21" t="s">
        <v>406</v>
      </c>
      <c r="B136" s="13" t="s">
        <v>65</v>
      </c>
      <c r="C136" s="13" t="s">
        <v>43</v>
      </c>
      <c r="D136" s="13" t="s">
        <v>18</v>
      </c>
      <c r="E136" s="17" t="s">
        <v>405</v>
      </c>
      <c r="F136" s="13" t="s">
        <v>33</v>
      </c>
      <c r="G136" s="19">
        <v>199564</v>
      </c>
    </row>
    <row r="137" spans="1:7" ht="180.75" customHeight="1" x14ac:dyDescent="0.3">
      <c r="A137" s="21" t="s">
        <v>332</v>
      </c>
      <c r="B137" s="27" t="s">
        <v>65</v>
      </c>
      <c r="C137" s="16" t="s">
        <v>43</v>
      </c>
      <c r="D137" s="16" t="s">
        <v>18</v>
      </c>
      <c r="E137" s="16" t="s">
        <v>257</v>
      </c>
      <c r="F137" s="16" t="s">
        <v>33</v>
      </c>
      <c r="G137" s="19">
        <f>38475763+413299</f>
        <v>38889062</v>
      </c>
    </row>
    <row r="138" spans="1:7" ht="92.25" customHeight="1" x14ac:dyDescent="0.3">
      <c r="A138" s="21" t="s">
        <v>70</v>
      </c>
      <c r="B138" s="13" t="s">
        <v>65</v>
      </c>
      <c r="C138" s="13" t="s">
        <v>43</v>
      </c>
      <c r="D138" s="13" t="s">
        <v>18</v>
      </c>
      <c r="E138" s="17" t="s">
        <v>69</v>
      </c>
      <c r="F138" s="13" t="s">
        <v>33</v>
      </c>
      <c r="G138" s="19">
        <v>490200</v>
      </c>
    </row>
    <row r="139" spans="1:7" ht="206.25" x14ac:dyDescent="0.3">
      <c r="A139" s="21" t="s">
        <v>197</v>
      </c>
      <c r="B139" s="13" t="s">
        <v>65</v>
      </c>
      <c r="C139" s="13" t="s">
        <v>43</v>
      </c>
      <c r="D139" s="13" t="s">
        <v>18</v>
      </c>
      <c r="E139" s="22" t="s">
        <v>196</v>
      </c>
      <c r="F139" s="17">
        <v>600</v>
      </c>
      <c r="G139" s="19">
        <v>625902</v>
      </c>
    </row>
    <row r="140" spans="1:7" ht="108" customHeight="1" x14ac:dyDescent="0.3">
      <c r="A140" s="21" t="s">
        <v>190</v>
      </c>
      <c r="B140" s="13" t="s">
        <v>65</v>
      </c>
      <c r="C140" s="13" t="s">
        <v>43</v>
      </c>
      <c r="D140" s="13" t="s">
        <v>18</v>
      </c>
      <c r="E140" s="17" t="s">
        <v>31</v>
      </c>
      <c r="F140" s="13" t="s">
        <v>33</v>
      </c>
      <c r="G140" s="19">
        <f>210000-150000</f>
        <v>60000</v>
      </c>
    </row>
    <row r="141" spans="1:7" ht="150" x14ac:dyDescent="0.3">
      <c r="A141" s="21" t="s">
        <v>66</v>
      </c>
      <c r="B141" s="13" t="s">
        <v>65</v>
      </c>
      <c r="C141" s="13" t="s">
        <v>43</v>
      </c>
      <c r="D141" s="13" t="s">
        <v>19</v>
      </c>
      <c r="E141" s="17" t="s">
        <v>67</v>
      </c>
      <c r="F141" s="13" t="s">
        <v>21</v>
      </c>
      <c r="G141" s="19">
        <f>1568525+119523+17624.08</f>
        <v>1705672.08</v>
      </c>
    </row>
    <row r="142" spans="1:7" ht="112.5" x14ac:dyDescent="0.3">
      <c r="A142" s="28" t="s">
        <v>162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24</v>
      </c>
      <c r="G142" s="19">
        <v>674800</v>
      </c>
    </row>
    <row r="143" spans="1:7" ht="150" x14ac:dyDescent="0.3">
      <c r="A143" s="21" t="s">
        <v>222</v>
      </c>
      <c r="B143" s="13" t="s">
        <v>65</v>
      </c>
      <c r="C143" s="13" t="s">
        <v>43</v>
      </c>
      <c r="D143" s="13" t="s">
        <v>19</v>
      </c>
      <c r="E143" s="17" t="s">
        <v>221</v>
      </c>
      <c r="F143" s="13" t="s">
        <v>24</v>
      </c>
      <c r="G143" s="19">
        <v>36345</v>
      </c>
    </row>
    <row r="144" spans="1:7" ht="168.75" x14ac:dyDescent="0.3">
      <c r="A144" s="21" t="s">
        <v>164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21</v>
      </c>
      <c r="G144" s="19">
        <f>5674532+718016.67-77385.84-601453.2-186636.13</f>
        <v>5527073.5</v>
      </c>
    </row>
    <row r="145" spans="1:8" ht="131.25" x14ac:dyDescent="0.3">
      <c r="A145" s="21" t="s">
        <v>165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24</v>
      </c>
      <c r="G145" s="19">
        <f>11232100+11844.63+753893.13+160000+65754.55+337636.13</f>
        <v>12561228.440000003</v>
      </c>
    </row>
    <row r="146" spans="1:8" ht="131.25" x14ac:dyDescent="0.3">
      <c r="A146" s="21" t="s">
        <v>76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33</v>
      </c>
      <c r="G146" s="19">
        <f>11376504+297074.65+120000-21999.74-150000</f>
        <v>11621578.91</v>
      </c>
    </row>
    <row r="147" spans="1:8" ht="112.5" x14ac:dyDescent="0.3">
      <c r="A147" s="21" t="s">
        <v>112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26</v>
      </c>
      <c r="G147" s="19">
        <v>289900</v>
      </c>
    </row>
    <row r="148" spans="1:8" ht="75" x14ac:dyDescent="0.3">
      <c r="A148" s="29" t="s">
        <v>374</v>
      </c>
      <c r="B148" s="13" t="s">
        <v>65</v>
      </c>
      <c r="C148" s="13" t="s">
        <v>43</v>
      </c>
      <c r="D148" s="13" t="s">
        <v>19</v>
      </c>
      <c r="E148" s="17" t="s">
        <v>373</v>
      </c>
      <c r="F148" s="13" t="s">
        <v>24</v>
      </c>
      <c r="G148" s="19">
        <v>50000</v>
      </c>
    </row>
    <row r="149" spans="1:8" ht="131.25" x14ac:dyDescent="0.3">
      <c r="A149" s="29" t="s">
        <v>458</v>
      </c>
      <c r="B149" s="13" t="s">
        <v>65</v>
      </c>
      <c r="C149" s="13" t="s">
        <v>43</v>
      </c>
      <c r="D149" s="13" t="s">
        <v>19</v>
      </c>
      <c r="E149" s="17" t="s">
        <v>460</v>
      </c>
      <c r="F149" s="13" t="s">
        <v>21</v>
      </c>
      <c r="G149" s="19">
        <v>1458240</v>
      </c>
    </row>
    <row r="150" spans="1:8" ht="93.75" x14ac:dyDescent="0.3">
      <c r="A150" s="29" t="s">
        <v>459</v>
      </c>
      <c r="B150" s="13" t="s">
        <v>65</v>
      </c>
      <c r="C150" s="13" t="s">
        <v>43</v>
      </c>
      <c r="D150" s="13" t="s">
        <v>19</v>
      </c>
      <c r="E150" s="17" t="s">
        <v>460</v>
      </c>
      <c r="F150" s="13" t="s">
        <v>33</v>
      </c>
      <c r="G150" s="19">
        <v>1328040</v>
      </c>
    </row>
    <row r="151" spans="1:8" ht="262.5" x14ac:dyDescent="0.3">
      <c r="A151" s="21" t="s">
        <v>259</v>
      </c>
      <c r="B151" s="13" t="s">
        <v>65</v>
      </c>
      <c r="C151" s="13" t="s">
        <v>43</v>
      </c>
      <c r="D151" s="13" t="s">
        <v>19</v>
      </c>
      <c r="E151" s="17" t="s">
        <v>258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260</v>
      </c>
      <c r="B152" s="13" t="s">
        <v>65</v>
      </c>
      <c r="C152" s="13" t="s">
        <v>43</v>
      </c>
      <c r="D152" s="13" t="s">
        <v>19</v>
      </c>
      <c r="E152" s="17" t="s">
        <v>258</v>
      </c>
      <c r="F152" s="13" t="s">
        <v>24</v>
      </c>
      <c r="G152" s="19">
        <v>840129</v>
      </c>
    </row>
    <row r="153" spans="1:8" ht="225" x14ac:dyDescent="0.3">
      <c r="A153" s="21" t="s">
        <v>261</v>
      </c>
      <c r="B153" s="13" t="s">
        <v>65</v>
      </c>
      <c r="C153" s="13" t="s">
        <v>43</v>
      </c>
      <c r="D153" s="13" t="s">
        <v>19</v>
      </c>
      <c r="E153" s="17" t="s">
        <v>258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327</v>
      </c>
      <c r="B157" s="13" t="s">
        <v>65</v>
      </c>
      <c r="C157" s="13" t="s">
        <v>43</v>
      </c>
      <c r="D157" s="13" t="s">
        <v>19</v>
      </c>
      <c r="E157" s="17" t="s">
        <v>325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328</v>
      </c>
      <c r="B158" s="13" t="s">
        <v>65</v>
      </c>
      <c r="C158" s="13" t="s">
        <v>43</v>
      </c>
      <c r="D158" s="13" t="s">
        <v>19</v>
      </c>
      <c r="E158" s="17" t="s">
        <v>325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380</v>
      </c>
      <c r="B159" s="13" t="s">
        <v>65</v>
      </c>
      <c r="C159" s="13" t="s">
        <v>43</v>
      </c>
      <c r="D159" s="13" t="s">
        <v>19</v>
      </c>
      <c r="E159" s="17" t="s">
        <v>375</v>
      </c>
      <c r="F159" s="13" t="s">
        <v>33</v>
      </c>
      <c r="G159" s="19">
        <v>22000</v>
      </c>
    </row>
    <row r="160" spans="1:8" ht="93" customHeight="1" x14ac:dyDescent="0.3">
      <c r="A160" s="30" t="s">
        <v>381</v>
      </c>
      <c r="B160" s="13" t="s">
        <v>65</v>
      </c>
      <c r="C160" s="13" t="s">
        <v>43</v>
      </c>
      <c r="D160" s="13" t="s">
        <v>19</v>
      </c>
      <c r="E160" s="17" t="s">
        <v>376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407</v>
      </c>
      <c r="B161" s="13" t="s">
        <v>65</v>
      </c>
      <c r="C161" s="13" t="s">
        <v>43</v>
      </c>
      <c r="D161" s="13" t="s">
        <v>19</v>
      </c>
      <c r="E161" s="17" t="s">
        <v>377</v>
      </c>
      <c r="F161" s="13" t="s">
        <v>24</v>
      </c>
      <c r="G161" s="19">
        <f>200000-37754.55</f>
        <v>162245.45000000001</v>
      </c>
    </row>
    <row r="162" spans="1:7" ht="209.25" customHeight="1" x14ac:dyDescent="0.3">
      <c r="A162" s="30" t="s">
        <v>408</v>
      </c>
      <c r="B162" s="13" t="s">
        <v>65</v>
      </c>
      <c r="C162" s="13" t="s">
        <v>43</v>
      </c>
      <c r="D162" s="13" t="s">
        <v>19</v>
      </c>
      <c r="E162" s="17" t="s">
        <v>378</v>
      </c>
      <c r="F162" s="13" t="s">
        <v>24</v>
      </c>
      <c r="G162" s="19">
        <f>250000-25000-25000</f>
        <v>200000</v>
      </c>
    </row>
    <row r="163" spans="1:7" ht="138" customHeight="1" x14ac:dyDescent="0.3">
      <c r="A163" s="30" t="s">
        <v>409</v>
      </c>
      <c r="B163" s="13" t="s">
        <v>65</v>
      </c>
      <c r="C163" s="13" t="s">
        <v>43</v>
      </c>
      <c r="D163" s="13" t="s">
        <v>19</v>
      </c>
      <c r="E163" s="17" t="s">
        <v>379</v>
      </c>
      <c r="F163" s="13" t="s">
        <v>24</v>
      </c>
      <c r="G163" s="19">
        <v>587123</v>
      </c>
    </row>
    <row r="164" spans="1:7" ht="177.75" customHeight="1" x14ac:dyDescent="0.3">
      <c r="A164" s="30" t="s">
        <v>415</v>
      </c>
      <c r="B164" s="13" t="s">
        <v>65</v>
      </c>
      <c r="C164" s="13" t="s">
        <v>43</v>
      </c>
      <c r="D164" s="13" t="s">
        <v>19</v>
      </c>
      <c r="E164" s="17" t="s">
        <v>411</v>
      </c>
      <c r="F164" s="13" t="s">
        <v>33</v>
      </c>
      <c r="G164" s="19">
        <v>150000</v>
      </c>
    </row>
    <row r="165" spans="1:7" ht="106.5" customHeight="1" x14ac:dyDescent="0.3">
      <c r="A165" s="30" t="s">
        <v>443</v>
      </c>
      <c r="B165" s="13" t="s">
        <v>65</v>
      </c>
      <c r="C165" s="13" t="s">
        <v>43</v>
      </c>
      <c r="D165" s="13" t="s">
        <v>19</v>
      </c>
      <c r="E165" s="17" t="s">
        <v>412</v>
      </c>
      <c r="F165" s="13" t="s">
        <v>33</v>
      </c>
      <c r="G165" s="19">
        <v>22000</v>
      </c>
    </row>
    <row r="166" spans="1:7" ht="106.5" customHeight="1" x14ac:dyDescent="0.3">
      <c r="A166" s="30" t="s">
        <v>444</v>
      </c>
      <c r="B166" s="13" t="s">
        <v>65</v>
      </c>
      <c r="C166" s="13" t="s">
        <v>43</v>
      </c>
      <c r="D166" s="13" t="s">
        <v>19</v>
      </c>
      <c r="E166" s="17" t="s">
        <v>413</v>
      </c>
      <c r="F166" s="13" t="s">
        <v>33</v>
      </c>
      <c r="G166" s="19">
        <v>421130</v>
      </c>
    </row>
    <row r="167" spans="1:7" ht="108" customHeight="1" x14ac:dyDescent="0.3">
      <c r="A167" s="30" t="s">
        <v>416</v>
      </c>
      <c r="B167" s="13" t="s">
        <v>65</v>
      </c>
      <c r="C167" s="13" t="s">
        <v>43</v>
      </c>
      <c r="D167" s="13" t="s">
        <v>19</v>
      </c>
      <c r="E167" s="17" t="s">
        <v>414</v>
      </c>
      <c r="F167" s="13" t="s">
        <v>33</v>
      </c>
      <c r="G167" s="19">
        <v>199911</v>
      </c>
    </row>
    <row r="168" spans="1:7" ht="123.75" customHeight="1" x14ac:dyDescent="0.3">
      <c r="A168" s="30" t="s">
        <v>419</v>
      </c>
      <c r="B168" s="13" t="s">
        <v>65</v>
      </c>
      <c r="C168" s="13" t="s">
        <v>43</v>
      </c>
      <c r="D168" s="13" t="s">
        <v>19</v>
      </c>
      <c r="E168" s="17" t="s">
        <v>417</v>
      </c>
      <c r="F168" s="13" t="s">
        <v>33</v>
      </c>
      <c r="G168" s="19">
        <v>327536</v>
      </c>
    </row>
    <row r="169" spans="1:7" ht="145.5" customHeight="1" x14ac:dyDescent="0.3">
      <c r="A169" s="30" t="s">
        <v>420</v>
      </c>
      <c r="B169" s="13" t="s">
        <v>65</v>
      </c>
      <c r="C169" s="13" t="s">
        <v>43</v>
      </c>
      <c r="D169" s="13" t="s">
        <v>19</v>
      </c>
      <c r="E169" s="17" t="s">
        <v>418</v>
      </c>
      <c r="F169" s="13" t="s">
        <v>24</v>
      </c>
      <c r="G169" s="19">
        <f>25000-3000</f>
        <v>22000</v>
      </c>
    </row>
    <row r="170" spans="1:7" ht="114" customHeight="1" x14ac:dyDescent="0.3">
      <c r="A170" s="30" t="s">
        <v>455</v>
      </c>
      <c r="B170" s="13" t="s">
        <v>65</v>
      </c>
      <c r="C170" s="13" t="s">
        <v>43</v>
      </c>
      <c r="D170" s="13" t="s">
        <v>19</v>
      </c>
      <c r="E170" s="17" t="s">
        <v>454</v>
      </c>
      <c r="F170" s="13" t="s">
        <v>33</v>
      </c>
      <c r="G170" s="19">
        <v>3050560</v>
      </c>
    </row>
    <row r="171" spans="1:7" ht="138" customHeight="1" x14ac:dyDescent="0.3">
      <c r="A171" s="30" t="s">
        <v>383</v>
      </c>
      <c r="B171" s="13" t="s">
        <v>65</v>
      </c>
      <c r="C171" s="13" t="s">
        <v>43</v>
      </c>
      <c r="D171" s="13" t="s">
        <v>19</v>
      </c>
      <c r="E171" s="17" t="s">
        <v>382</v>
      </c>
      <c r="F171" s="13" t="s">
        <v>33</v>
      </c>
      <c r="G171" s="19">
        <v>1117171.53</v>
      </c>
    </row>
    <row r="172" spans="1:7" ht="138" customHeight="1" x14ac:dyDescent="0.3">
      <c r="A172" s="30" t="s">
        <v>410</v>
      </c>
      <c r="B172" s="13" t="s">
        <v>65</v>
      </c>
      <c r="C172" s="13" t="s">
        <v>43</v>
      </c>
      <c r="D172" s="13" t="s">
        <v>19</v>
      </c>
      <c r="E172" s="17" t="s">
        <v>387</v>
      </c>
      <c r="F172" s="13" t="s">
        <v>24</v>
      </c>
      <c r="G172" s="19">
        <f>10035801.01-10028710+10028710</f>
        <v>10035801.01</v>
      </c>
    </row>
    <row r="173" spans="1:7" ht="88.5" customHeight="1" x14ac:dyDescent="0.3">
      <c r="A173" s="30" t="s">
        <v>385</v>
      </c>
      <c r="B173" s="13" t="s">
        <v>65</v>
      </c>
      <c r="C173" s="13" t="s">
        <v>43</v>
      </c>
      <c r="D173" s="13" t="s">
        <v>19</v>
      </c>
      <c r="E173" s="17" t="s">
        <v>384</v>
      </c>
      <c r="F173" s="13" t="s">
        <v>24</v>
      </c>
      <c r="G173" s="19">
        <v>494949.49</v>
      </c>
    </row>
    <row r="174" spans="1:7" ht="87" customHeight="1" x14ac:dyDescent="0.3">
      <c r="A174" s="30" t="s">
        <v>386</v>
      </c>
      <c r="B174" s="13" t="s">
        <v>65</v>
      </c>
      <c r="C174" s="13" t="s">
        <v>43</v>
      </c>
      <c r="D174" s="13" t="s">
        <v>19</v>
      </c>
      <c r="E174" s="17" t="s">
        <v>384</v>
      </c>
      <c r="F174" s="13" t="s">
        <v>33</v>
      </c>
      <c r="G174" s="19">
        <v>646045.62</v>
      </c>
    </row>
    <row r="175" spans="1:7" ht="126.75" customHeight="1" x14ac:dyDescent="0.3">
      <c r="A175" s="21" t="s">
        <v>208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24</v>
      </c>
      <c r="G175" s="19">
        <f>60000-42000</f>
        <v>18000</v>
      </c>
    </row>
    <row r="176" spans="1:7" ht="123.75" customHeight="1" x14ac:dyDescent="0.3">
      <c r="A176" s="21" t="s">
        <v>207</v>
      </c>
      <c r="B176" s="13" t="s">
        <v>65</v>
      </c>
      <c r="C176" s="13" t="s">
        <v>43</v>
      </c>
      <c r="D176" s="13" t="s">
        <v>19</v>
      </c>
      <c r="E176" s="17" t="s">
        <v>79</v>
      </c>
      <c r="F176" s="13" t="s">
        <v>33</v>
      </c>
      <c r="G176" s="19">
        <f>24000-12000</f>
        <v>12000</v>
      </c>
    </row>
    <row r="177" spans="1:7" ht="104.25" customHeight="1" x14ac:dyDescent="0.3">
      <c r="A177" s="21" t="s">
        <v>348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24</v>
      </c>
      <c r="G177" s="19">
        <v>100000</v>
      </c>
    </row>
    <row r="178" spans="1:7" ht="108" customHeight="1" x14ac:dyDescent="0.3">
      <c r="A178" s="21" t="s">
        <v>190</v>
      </c>
      <c r="B178" s="13" t="s">
        <v>65</v>
      </c>
      <c r="C178" s="13" t="s">
        <v>43</v>
      </c>
      <c r="D178" s="13" t="s">
        <v>19</v>
      </c>
      <c r="E178" s="17" t="s">
        <v>31</v>
      </c>
      <c r="F178" s="13" t="s">
        <v>33</v>
      </c>
      <c r="G178" s="19">
        <f>50000+50000</f>
        <v>100000</v>
      </c>
    </row>
    <row r="179" spans="1:7" ht="90" customHeight="1" x14ac:dyDescent="0.3">
      <c r="A179" s="30" t="s">
        <v>329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24</v>
      </c>
      <c r="G179" s="19">
        <v>35750</v>
      </c>
    </row>
    <row r="180" spans="1:7" ht="92.25" customHeight="1" x14ac:dyDescent="0.3">
      <c r="A180" s="30" t="s">
        <v>330</v>
      </c>
      <c r="B180" s="13" t="s">
        <v>65</v>
      </c>
      <c r="C180" s="13" t="s">
        <v>43</v>
      </c>
      <c r="D180" s="13" t="s">
        <v>19</v>
      </c>
      <c r="E180" s="17" t="s">
        <v>228</v>
      </c>
      <c r="F180" s="13" t="s">
        <v>33</v>
      </c>
      <c r="G180" s="19">
        <v>32890</v>
      </c>
    </row>
    <row r="181" spans="1:7" ht="74.25" customHeight="1" x14ac:dyDescent="0.3">
      <c r="A181" s="21" t="s">
        <v>77</v>
      </c>
      <c r="B181" s="13" t="s">
        <v>65</v>
      </c>
      <c r="C181" s="13" t="s">
        <v>43</v>
      </c>
      <c r="D181" s="13" t="s">
        <v>41</v>
      </c>
      <c r="E181" s="17" t="s">
        <v>78</v>
      </c>
      <c r="F181" s="13" t="s">
        <v>33</v>
      </c>
      <c r="G181" s="19">
        <f>9170900+232822.37+30000+74670+292100</f>
        <v>9800492.3699999992</v>
      </c>
    </row>
    <row r="182" spans="1:7" ht="120" customHeight="1" x14ac:dyDescent="0.3">
      <c r="A182" s="21" t="s">
        <v>350</v>
      </c>
      <c r="B182" s="13" t="s">
        <v>65</v>
      </c>
      <c r="C182" s="13" t="s">
        <v>43</v>
      </c>
      <c r="D182" s="13" t="s">
        <v>41</v>
      </c>
      <c r="E182" s="17" t="s">
        <v>349</v>
      </c>
      <c r="F182" s="13" t="s">
        <v>33</v>
      </c>
      <c r="G182" s="19">
        <v>3099868.54</v>
      </c>
    </row>
    <row r="183" spans="1:7" ht="144" customHeight="1" x14ac:dyDescent="0.3">
      <c r="A183" s="21" t="s">
        <v>352</v>
      </c>
      <c r="B183" s="13" t="s">
        <v>65</v>
      </c>
      <c r="C183" s="13" t="s">
        <v>43</v>
      </c>
      <c r="D183" s="13" t="s">
        <v>41</v>
      </c>
      <c r="E183" s="17" t="s">
        <v>351</v>
      </c>
      <c r="F183" s="13" t="s">
        <v>33</v>
      </c>
      <c r="G183" s="19">
        <v>385023.66</v>
      </c>
    </row>
    <row r="184" spans="1:7" ht="132.75" customHeight="1" x14ac:dyDescent="0.3">
      <c r="A184" s="21" t="s">
        <v>302</v>
      </c>
      <c r="B184" s="13" t="s">
        <v>65</v>
      </c>
      <c r="C184" s="13" t="s">
        <v>43</v>
      </c>
      <c r="D184" s="13" t="s">
        <v>41</v>
      </c>
      <c r="E184" s="17" t="s">
        <v>262</v>
      </c>
      <c r="F184" s="13" t="s">
        <v>33</v>
      </c>
      <c r="G184" s="19">
        <f>3736200-632442.33+385023.66-3484892.2+787.27</f>
        <v>4676.3999999998887</v>
      </c>
    </row>
    <row r="185" spans="1:7" ht="93.75" x14ac:dyDescent="0.3">
      <c r="A185" s="21" t="s">
        <v>240</v>
      </c>
      <c r="B185" s="13" t="s">
        <v>65</v>
      </c>
      <c r="C185" s="13" t="s">
        <v>43</v>
      </c>
      <c r="D185" s="13" t="s">
        <v>41</v>
      </c>
      <c r="E185" s="17" t="s">
        <v>223</v>
      </c>
      <c r="F185" s="13" t="s">
        <v>33</v>
      </c>
      <c r="G185" s="19">
        <v>151600</v>
      </c>
    </row>
    <row r="186" spans="1:7" ht="131.25" x14ac:dyDescent="0.3">
      <c r="A186" s="29" t="s">
        <v>422</v>
      </c>
      <c r="B186" s="13" t="s">
        <v>65</v>
      </c>
      <c r="C186" s="13" t="s">
        <v>43</v>
      </c>
      <c r="D186" s="13" t="s">
        <v>41</v>
      </c>
      <c r="E186" s="17" t="s">
        <v>421</v>
      </c>
      <c r="F186" s="13" t="s">
        <v>33</v>
      </c>
      <c r="G186" s="19">
        <v>313560</v>
      </c>
    </row>
    <row r="187" spans="1:7" ht="78" customHeight="1" x14ac:dyDescent="0.3">
      <c r="A187" s="30" t="s">
        <v>330</v>
      </c>
      <c r="B187" s="13" t="s">
        <v>65</v>
      </c>
      <c r="C187" s="13" t="s">
        <v>43</v>
      </c>
      <c r="D187" s="13" t="s">
        <v>41</v>
      </c>
      <c r="E187" s="17" t="s">
        <v>228</v>
      </c>
      <c r="F187" s="13" t="s">
        <v>33</v>
      </c>
      <c r="G187" s="19">
        <v>10010</v>
      </c>
    </row>
    <row r="188" spans="1:7" ht="128.25" customHeight="1" x14ac:dyDescent="0.3">
      <c r="A188" s="21" t="s">
        <v>100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24</v>
      </c>
      <c r="G188" s="19">
        <v>30000</v>
      </c>
    </row>
    <row r="189" spans="1:7" ht="129.75" customHeight="1" x14ac:dyDescent="0.3">
      <c r="A189" s="21" t="s">
        <v>82</v>
      </c>
      <c r="B189" s="13" t="s">
        <v>65</v>
      </c>
      <c r="C189" s="13" t="s">
        <v>43</v>
      </c>
      <c r="D189" s="13" t="s">
        <v>27</v>
      </c>
      <c r="E189" s="17" t="s">
        <v>81</v>
      </c>
      <c r="F189" s="13" t="s">
        <v>33</v>
      </c>
      <c r="G189" s="19">
        <v>20000</v>
      </c>
    </row>
    <row r="190" spans="1:7" ht="105" customHeight="1" x14ac:dyDescent="0.3">
      <c r="A190" s="31" t="s">
        <v>105</v>
      </c>
      <c r="B190" s="13" t="s">
        <v>65</v>
      </c>
      <c r="C190" s="13" t="s">
        <v>43</v>
      </c>
      <c r="D190" s="13" t="s">
        <v>27</v>
      </c>
      <c r="E190" s="17" t="s">
        <v>92</v>
      </c>
      <c r="F190" s="13" t="s">
        <v>24</v>
      </c>
      <c r="G190" s="19">
        <v>8000</v>
      </c>
    </row>
    <row r="191" spans="1:7" ht="84.75" customHeight="1" x14ac:dyDescent="0.3">
      <c r="A191" s="29" t="s">
        <v>331</v>
      </c>
      <c r="B191" s="13" t="s">
        <v>65</v>
      </c>
      <c r="C191" s="13" t="s">
        <v>43</v>
      </c>
      <c r="D191" s="13" t="s">
        <v>43</v>
      </c>
      <c r="E191" s="17" t="s">
        <v>186</v>
      </c>
      <c r="F191" s="13" t="s">
        <v>33</v>
      </c>
      <c r="G191" s="19">
        <v>22100</v>
      </c>
    </row>
    <row r="192" spans="1:7" ht="90.75" customHeight="1" x14ac:dyDescent="0.3">
      <c r="A192" s="21" t="s">
        <v>301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200</v>
      </c>
      <c r="G192" s="19">
        <f>170660+140910-149457+15477+50820</f>
        <v>228410</v>
      </c>
    </row>
    <row r="193" spans="1:7" ht="111" customHeight="1" x14ac:dyDescent="0.3">
      <c r="A193" s="21" t="s">
        <v>300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600</v>
      </c>
      <c r="G193" s="19">
        <f>32340+344190+68197+410+149457-15477-50820</f>
        <v>528297</v>
      </c>
    </row>
    <row r="194" spans="1:7" ht="107.25" customHeight="1" x14ac:dyDescent="0.3">
      <c r="A194" s="21" t="s">
        <v>198</v>
      </c>
      <c r="B194" s="13" t="s">
        <v>65</v>
      </c>
      <c r="C194" s="13" t="s">
        <v>43</v>
      </c>
      <c r="D194" s="13" t="s">
        <v>43</v>
      </c>
      <c r="E194" s="22" t="s">
        <v>199</v>
      </c>
      <c r="F194" s="17">
        <v>200</v>
      </c>
      <c r="G194" s="19">
        <f>46200+4620</f>
        <v>50820</v>
      </c>
    </row>
    <row r="195" spans="1:7" ht="123" customHeight="1" x14ac:dyDescent="0.3">
      <c r="A195" s="21" t="s">
        <v>166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24</v>
      </c>
      <c r="G195" s="19">
        <v>20000</v>
      </c>
    </row>
    <row r="196" spans="1:7" ht="131.25" x14ac:dyDescent="0.3">
      <c r="A196" s="21" t="s">
        <v>251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33</v>
      </c>
      <c r="G196" s="19">
        <v>65000</v>
      </c>
    </row>
    <row r="197" spans="1:7" ht="107.25" customHeight="1" x14ac:dyDescent="0.3">
      <c r="A197" s="21" t="s">
        <v>149</v>
      </c>
      <c r="B197" s="13" t="s">
        <v>65</v>
      </c>
      <c r="C197" s="13" t="s">
        <v>43</v>
      </c>
      <c r="D197" s="13" t="s">
        <v>43</v>
      </c>
      <c r="E197" s="17" t="s">
        <v>46</v>
      </c>
      <c r="F197" s="13" t="s">
        <v>24</v>
      </c>
      <c r="G197" s="19">
        <f>100000-15000</f>
        <v>85000</v>
      </c>
    </row>
    <row r="198" spans="1:7" ht="106.5" customHeight="1" x14ac:dyDescent="0.3">
      <c r="A198" s="21" t="s">
        <v>252</v>
      </c>
      <c r="B198" s="13" t="s">
        <v>65</v>
      </c>
      <c r="C198" s="13" t="s">
        <v>43</v>
      </c>
      <c r="D198" s="13" t="s">
        <v>43</v>
      </c>
      <c r="E198" s="17" t="s">
        <v>243</v>
      </c>
      <c r="F198" s="13" t="s">
        <v>33</v>
      </c>
      <c r="G198" s="19">
        <v>10000</v>
      </c>
    </row>
    <row r="199" spans="1:7" ht="90.75" customHeight="1" x14ac:dyDescent="0.3">
      <c r="A199" s="21" t="s">
        <v>101</v>
      </c>
      <c r="B199" s="13" t="s">
        <v>65</v>
      </c>
      <c r="C199" s="13" t="s">
        <v>43</v>
      </c>
      <c r="D199" s="13" t="s">
        <v>43</v>
      </c>
      <c r="E199" s="17" t="s">
        <v>167</v>
      </c>
      <c r="F199" s="13" t="s">
        <v>24</v>
      </c>
      <c r="G199" s="19">
        <v>18800</v>
      </c>
    </row>
    <row r="200" spans="1:7" ht="106.5" customHeight="1" x14ac:dyDescent="0.3">
      <c r="A200" s="28" t="s">
        <v>326</v>
      </c>
      <c r="B200" s="13" t="s">
        <v>65</v>
      </c>
      <c r="C200" s="13" t="s">
        <v>43</v>
      </c>
      <c r="D200" s="13" t="s">
        <v>43</v>
      </c>
      <c r="E200" s="17" t="s">
        <v>170</v>
      </c>
      <c r="F200" s="13" t="s">
        <v>33</v>
      </c>
      <c r="G200" s="19">
        <v>44000</v>
      </c>
    </row>
    <row r="201" spans="1:7" ht="86.25" customHeight="1" x14ac:dyDescent="0.3">
      <c r="A201" s="29" t="s">
        <v>281</v>
      </c>
      <c r="B201" s="13" t="s">
        <v>65</v>
      </c>
      <c r="C201" s="13" t="s">
        <v>43</v>
      </c>
      <c r="D201" s="13" t="s">
        <v>43</v>
      </c>
      <c r="E201" s="17" t="s">
        <v>280</v>
      </c>
      <c r="F201" s="13" t="s">
        <v>24</v>
      </c>
      <c r="G201" s="19">
        <v>10000</v>
      </c>
    </row>
    <row r="202" spans="1:7" ht="86.25" customHeight="1" x14ac:dyDescent="0.3">
      <c r="A202" s="29" t="s">
        <v>283</v>
      </c>
      <c r="B202" s="13" t="s">
        <v>65</v>
      </c>
      <c r="C202" s="13" t="s">
        <v>43</v>
      </c>
      <c r="D202" s="13" t="s">
        <v>43</v>
      </c>
      <c r="E202" s="17" t="s">
        <v>282</v>
      </c>
      <c r="F202" s="13" t="s">
        <v>24</v>
      </c>
      <c r="G202" s="19">
        <v>5000</v>
      </c>
    </row>
    <row r="203" spans="1:7" ht="126.75" customHeight="1" x14ac:dyDescent="0.3">
      <c r="A203" s="21" t="s">
        <v>171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21</v>
      </c>
      <c r="G203" s="19">
        <f>6901253+264257.2+39136.74</f>
        <v>7204646.9400000004</v>
      </c>
    </row>
    <row r="204" spans="1:7" ht="68.25" customHeight="1" x14ac:dyDescent="0.3">
      <c r="A204" s="21" t="s">
        <v>113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24</v>
      </c>
      <c r="G204" s="19">
        <f>1702731+84541.3+150000+250000</f>
        <v>2187272.2999999998</v>
      </c>
    </row>
    <row r="205" spans="1:7" ht="44.25" customHeight="1" x14ac:dyDescent="0.3">
      <c r="A205" s="21" t="s">
        <v>114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26</v>
      </c>
      <c r="G205" s="19">
        <v>22500</v>
      </c>
    </row>
    <row r="206" spans="1:7" ht="87.75" customHeight="1" x14ac:dyDescent="0.3">
      <c r="A206" s="21" t="s">
        <v>253</v>
      </c>
      <c r="B206" s="13" t="s">
        <v>65</v>
      </c>
      <c r="C206" s="13" t="s">
        <v>43</v>
      </c>
      <c r="D206" s="13" t="s">
        <v>37</v>
      </c>
      <c r="E206" s="17" t="s">
        <v>242</v>
      </c>
      <c r="F206" s="13" t="s">
        <v>33</v>
      </c>
      <c r="G206" s="19">
        <v>79480</v>
      </c>
    </row>
    <row r="207" spans="1:7" ht="87.75" customHeight="1" x14ac:dyDescent="0.3">
      <c r="A207" s="29" t="s">
        <v>395</v>
      </c>
      <c r="B207" s="13" t="s">
        <v>65</v>
      </c>
      <c r="C207" s="13" t="s">
        <v>43</v>
      </c>
      <c r="D207" s="13" t="s">
        <v>37</v>
      </c>
      <c r="E207" s="17" t="s">
        <v>394</v>
      </c>
      <c r="F207" s="13" t="s">
        <v>24</v>
      </c>
      <c r="G207" s="19">
        <v>15000</v>
      </c>
    </row>
    <row r="208" spans="1:7" ht="69" customHeight="1" x14ac:dyDescent="0.3">
      <c r="A208" s="21" t="s">
        <v>172</v>
      </c>
      <c r="B208" s="13" t="s">
        <v>65</v>
      </c>
      <c r="C208" s="13" t="s">
        <v>43</v>
      </c>
      <c r="D208" s="13" t="s">
        <v>37</v>
      </c>
      <c r="E208" s="17" t="s">
        <v>173</v>
      </c>
      <c r="F208" s="13" t="s">
        <v>24</v>
      </c>
      <c r="G208" s="19">
        <v>30000</v>
      </c>
    </row>
    <row r="209" spans="1:7" ht="85.5" customHeight="1" x14ac:dyDescent="0.3">
      <c r="A209" s="21" t="s">
        <v>102</v>
      </c>
      <c r="B209" s="13" t="s">
        <v>65</v>
      </c>
      <c r="C209" s="13" t="s">
        <v>43</v>
      </c>
      <c r="D209" s="13" t="s">
        <v>37</v>
      </c>
      <c r="E209" s="17" t="s">
        <v>93</v>
      </c>
      <c r="F209" s="13" t="s">
        <v>24</v>
      </c>
      <c r="G209" s="19">
        <v>10000</v>
      </c>
    </row>
    <row r="210" spans="1:7" ht="75" x14ac:dyDescent="0.3">
      <c r="A210" s="21" t="s">
        <v>174</v>
      </c>
      <c r="B210" s="13" t="s">
        <v>65</v>
      </c>
      <c r="C210" s="13" t="s">
        <v>43</v>
      </c>
      <c r="D210" s="13" t="s">
        <v>37</v>
      </c>
      <c r="E210" s="17" t="s">
        <v>80</v>
      </c>
      <c r="F210" s="13" t="s">
        <v>24</v>
      </c>
      <c r="G210" s="19">
        <v>10000</v>
      </c>
    </row>
    <row r="211" spans="1:7" ht="142.5" customHeight="1" x14ac:dyDescent="0.3">
      <c r="A211" s="21" t="s">
        <v>120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21</v>
      </c>
      <c r="G211" s="19">
        <f>2185619.73+13280.4+21276.91</f>
        <v>2220177.04</v>
      </c>
    </row>
    <row r="212" spans="1:7" ht="104.25" customHeight="1" x14ac:dyDescent="0.3">
      <c r="A212" s="21" t="s">
        <v>121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24</v>
      </c>
      <c r="G212" s="19">
        <f>137000+5746.08</f>
        <v>142746.07999999999</v>
      </c>
    </row>
    <row r="213" spans="1:7" ht="88.5" customHeight="1" x14ac:dyDescent="0.3">
      <c r="A213" s="29" t="s">
        <v>276</v>
      </c>
      <c r="B213" s="13" t="s">
        <v>65</v>
      </c>
      <c r="C213" s="13" t="s">
        <v>43</v>
      </c>
      <c r="D213" s="13" t="s">
        <v>37</v>
      </c>
      <c r="E213" s="17" t="s">
        <v>277</v>
      </c>
      <c r="F213" s="13" t="s">
        <v>24</v>
      </c>
      <c r="G213" s="19">
        <v>35000</v>
      </c>
    </row>
    <row r="214" spans="1:7" ht="128.25" customHeight="1" x14ac:dyDescent="0.3">
      <c r="A214" s="21" t="s">
        <v>200</v>
      </c>
      <c r="B214" s="13" t="s">
        <v>65</v>
      </c>
      <c r="C214" s="13" t="s">
        <v>57</v>
      </c>
      <c r="D214" s="13" t="s">
        <v>22</v>
      </c>
      <c r="E214" s="22" t="s">
        <v>201</v>
      </c>
      <c r="F214" s="17">
        <v>300</v>
      </c>
      <c r="G214" s="19">
        <v>752210.16</v>
      </c>
    </row>
    <row r="215" spans="1:7" ht="86.25" customHeight="1" x14ac:dyDescent="0.3">
      <c r="A215" s="28" t="s">
        <v>219</v>
      </c>
      <c r="B215" s="13" t="s">
        <v>65</v>
      </c>
      <c r="C215" s="13" t="s">
        <v>28</v>
      </c>
      <c r="D215" s="13" t="s">
        <v>19</v>
      </c>
      <c r="E215" s="17" t="s">
        <v>205</v>
      </c>
      <c r="F215" s="13" t="s">
        <v>33</v>
      </c>
      <c r="G215" s="19">
        <v>250700</v>
      </c>
    </row>
    <row r="216" spans="1:7" s="11" customFormat="1" ht="83.25" customHeight="1" x14ac:dyDescent="0.25">
      <c r="A216" s="10" t="s">
        <v>254</v>
      </c>
      <c r="B216" s="6" t="s">
        <v>86</v>
      </c>
      <c r="C216" s="6" t="s">
        <v>15</v>
      </c>
      <c r="D216" s="6" t="s">
        <v>15</v>
      </c>
      <c r="E216" s="4" t="s">
        <v>16</v>
      </c>
      <c r="F216" s="6" t="s">
        <v>17</v>
      </c>
      <c r="G216" s="12">
        <f>SUM(G217:G232)</f>
        <v>12678729.57</v>
      </c>
    </row>
    <row r="217" spans="1:7" ht="115.5" customHeight="1" x14ac:dyDescent="0.3">
      <c r="A217" s="29" t="s">
        <v>272</v>
      </c>
      <c r="B217" s="16" t="s">
        <v>86</v>
      </c>
      <c r="C217" s="16" t="s">
        <v>18</v>
      </c>
      <c r="D217" s="16" t="s">
        <v>29</v>
      </c>
      <c r="E217" s="17" t="s">
        <v>176</v>
      </c>
      <c r="F217" s="16" t="s">
        <v>24</v>
      </c>
      <c r="G217" s="19">
        <v>154000</v>
      </c>
    </row>
    <row r="218" spans="1:7" ht="87.75" customHeight="1" x14ac:dyDescent="0.3">
      <c r="A218" s="21" t="s">
        <v>175</v>
      </c>
      <c r="B218" s="16" t="s">
        <v>86</v>
      </c>
      <c r="C218" s="16" t="s">
        <v>18</v>
      </c>
      <c r="D218" s="16" t="s">
        <v>29</v>
      </c>
      <c r="E218" s="17" t="s">
        <v>206</v>
      </c>
      <c r="F218" s="16" t="s">
        <v>24</v>
      </c>
      <c r="G218" s="19">
        <v>100000</v>
      </c>
    </row>
    <row r="219" spans="1:7" ht="111" customHeight="1" x14ac:dyDescent="0.3">
      <c r="A219" s="30" t="s">
        <v>273</v>
      </c>
      <c r="B219" s="16" t="s">
        <v>86</v>
      </c>
      <c r="C219" s="16" t="s">
        <v>18</v>
      </c>
      <c r="D219" s="16" t="s">
        <v>29</v>
      </c>
      <c r="E219" s="17" t="s">
        <v>292</v>
      </c>
      <c r="F219" s="16" t="s">
        <v>24</v>
      </c>
      <c r="G219" s="19">
        <f>120000+67000+85000</f>
        <v>272000</v>
      </c>
    </row>
    <row r="220" spans="1:7" ht="72" customHeight="1" x14ac:dyDescent="0.3">
      <c r="A220" s="30" t="s">
        <v>274</v>
      </c>
      <c r="B220" s="16" t="s">
        <v>86</v>
      </c>
      <c r="C220" s="16" t="s">
        <v>18</v>
      </c>
      <c r="D220" s="16" t="s">
        <v>29</v>
      </c>
      <c r="E220" s="17" t="s">
        <v>293</v>
      </c>
      <c r="F220" s="16" t="s">
        <v>24</v>
      </c>
      <c r="G220" s="19">
        <v>100000</v>
      </c>
    </row>
    <row r="221" spans="1:7" ht="138" customHeight="1" x14ac:dyDescent="0.3">
      <c r="A221" s="21" t="s">
        <v>120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21</v>
      </c>
      <c r="G221" s="19">
        <f>6121448.37+13523.35+427258.4+128651.6+72571.24-272508.6</f>
        <v>6490944.3600000003</v>
      </c>
    </row>
    <row r="222" spans="1:7" ht="101.25" customHeight="1" x14ac:dyDescent="0.3">
      <c r="A222" s="21" t="s">
        <v>121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24</v>
      </c>
      <c r="G222" s="19">
        <f>816425.04-13523.35-453869.63+271389.63</f>
        <v>620421.69000000006</v>
      </c>
    </row>
    <row r="223" spans="1:7" ht="84" customHeight="1" x14ac:dyDescent="0.3">
      <c r="A223" s="21" t="s">
        <v>25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26</v>
      </c>
      <c r="G223" s="19">
        <f>2560-1625</f>
        <v>935</v>
      </c>
    </row>
    <row r="224" spans="1:7" ht="84" customHeight="1" x14ac:dyDescent="0.3">
      <c r="A224" s="21" t="s">
        <v>234</v>
      </c>
      <c r="B224" s="16" t="s">
        <v>86</v>
      </c>
      <c r="C224" s="16" t="s">
        <v>18</v>
      </c>
      <c r="D224" s="16" t="s">
        <v>29</v>
      </c>
      <c r="E224" s="17" t="s">
        <v>228</v>
      </c>
      <c r="F224" s="16" t="s">
        <v>24</v>
      </c>
      <c r="G224" s="19">
        <v>10300</v>
      </c>
    </row>
    <row r="225" spans="1:7" ht="69.75" customHeight="1" x14ac:dyDescent="0.3">
      <c r="A225" s="21" t="s">
        <v>285</v>
      </c>
      <c r="B225" s="16" t="s">
        <v>86</v>
      </c>
      <c r="C225" s="16" t="s">
        <v>18</v>
      </c>
      <c r="D225" s="16" t="s">
        <v>29</v>
      </c>
      <c r="E225" s="17" t="s">
        <v>284</v>
      </c>
      <c r="F225" s="16" t="s">
        <v>24</v>
      </c>
      <c r="G225" s="19">
        <f>1190118.15+312000-271389.63-200000-70000</f>
        <v>960728.52</v>
      </c>
    </row>
    <row r="226" spans="1:7" ht="52.5" customHeight="1" x14ac:dyDescent="0.3">
      <c r="A226" s="21" t="s">
        <v>396</v>
      </c>
      <c r="B226" s="16" t="s">
        <v>86</v>
      </c>
      <c r="C226" s="16" t="s">
        <v>18</v>
      </c>
      <c r="D226" s="16" t="s">
        <v>29</v>
      </c>
      <c r="E226" s="17" t="s">
        <v>284</v>
      </c>
      <c r="F226" s="16" t="s">
        <v>26</v>
      </c>
      <c r="G226" s="19">
        <f>33000+60000</f>
        <v>93000</v>
      </c>
    </row>
    <row r="227" spans="1:7" ht="105" customHeight="1" x14ac:dyDescent="0.3">
      <c r="A227" s="30" t="s">
        <v>288</v>
      </c>
      <c r="B227" s="16" t="s">
        <v>86</v>
      </c>
      <c r="C227" s="16" t="s">
        <v>22</v>
      </c>
      <c r="D227" s="16" t="s">
        <v>38</v>
      </c>
      <c r="E227" s="17" t="s">
        <v>269</v>
      </c>
      <c r="F227" s="16" t="s">
        <v>24</v>
      </c>
      <c r="G227" s="19">
        <f>250000-100000</f>
        <v>150000</v>
      </c>
    </row>
    <row r="228" spans="1:7" ht="108.75" customHeight="1" x14ac:dyDescent="0.3">
      <c r="A228" s="30" t="s">
        <v>271</v>
      </c>
      <c r="B228" s="16" t="s">
        <v>86</v>
      </c>
      <c r="C228" s="16" t="s">
        <v>22</v>
      </c>
      <c r="D228" s="16" t="s">
        <v>38</v>
      </c>
      <c r="E228" s="17" t="s">
        <v>270</v>
      </c>
      <c r="F228" s="16" t="s">
        <v>24</v>
      </c>
      <c r="G228" s="19">
        <f>210000+100000-100000</f>
        <v>210000</v>
      </c>
    </row>
    <row r="229" spans="1:7" ht="70.5" customHeight="1" x14ac:dyDescent="0.3">
      <c r="A229" s="30" t="s">
        <v>354</v>
      </c>
      <c r="B229" s="16" t="s">
        <v>86</v>
      </c>
      <c r="C229" s="16" t="s">
        <v>22</v>
      </c>
      <c r="D229" s="16" t="s">
        <v>38</v>
      </c>
      <c r="E229" s="17" t="s">
        <v>353</v>
      </c>
      <c r="F229" s="16" t="s">
        <v>24</v>
      </c>
      <c r="G229" s="19">
        <f>100000+300400</f>
        <v>400400</v>
      </c>
    </row>
    <row r="230" spans="1:7" ht="109.5" customHeight="1" x14ac:dyDescent="0.3">
      <c r="A230" s="31" t="s">
        <v>105</v>
      </c>
      <c r="B230" s="16" t="s">
        <v>86</v>
      </c>
      <c r="C230" s="16" t="s">
        <v>43</v>
      </c>
      <c r="D230" s="16" t="s">
        <v>27</v>
      </c>
      <c r="E230" s="17" t="s">
        <v>92</v>
      </c>
      <c r="F230" s="16" t="s">
        <v>24</v>
      </c>
      <c r="G230" s="19">
        <v>8000</v>
      </c>
    </row>
    <row r="231" spans="1:7" ht="73.5" customHeight="1" x14ac:dyDescent="0.3">
      <c r="A231" s="30" t="s">
        <v>147</v>
      </c>
      <c r="B231" s="16" t="s">
        <v>86</v>
      </c>
      <c r="C231" s="16" t="s">
        <v>43</v>
      </c>
      <c r="D231" s="16" t="s">
        <v>27</v>
      </c>
      <c r="E231" s="17" t="s">
        <v>148</v>
      </c>
      <c r="F231" s="16" t="s">
        <v>24</v>
      </c>
      <c r="G231" s="19">
        <v>8000</v>
      </c>
    </row>
    <row r="232" spans="1:7" ht="111" customHeight="1" x14ac:dyDescent="0.3">
      <c r="A232" s="31" t="s">
        <v>255</v>
      </c>
      <c r="B232" s="16" t="s">
        <v>86</v>
      </c>
      <c r="C232" s="16" t="s">
        <v>57</v>
      </c>
      <c r="D232" s="16" t="s">
        <v>22</v>
      </c>
      <c r="E232" s="17" t="s">
        <v>244</v>
      </c>
      <c r="F232" s="16" t="s">
        <v>245</v>
      </c>
      <c r="G232" s="19">
        <f>1073457+2146914-120371</f>
        <v>3100000</v>
      </c>
    </row>
    <row r="233" spans="1:7" s="11" customFormat="1" ht="37.5" x14ac:dyDescent="0.25">
      <c r="A233" s="10" t="s">
        <v>115</v>
      </c>
      <c r="B233" s="6" t="s">
        <v>87</v>
      </c>
      <c r="C233" s="6" t="s">
        <v>15</v>
      </c>
      <c r="D233" s="6" t="s">
        <v>15</v>
      </c>
      <c r="E233" s="4" t="s">
        <v>16</v>
      </c>
      <c r="F233" s="6" t="s">
        <v>17</v>
      </c>
      <c r="G233" s="12">
        <f>SUM(G234:G242)</f>
        <v>2495741.6800000006</v>
      </c>
    </row>
    <row r="234" spans="1:7" s="11" customFormat="1" ht="75" x14ac:dyDescent="0.25">
      <c r="A234" s="28" t="s">
        <v>234</v>
      </c>
      <c r="B234" s="16" t="s">
        <v>87</v>
      </c>
      <c r="C234" s="16" t="s">
        <v>18</v>
      </c>
      <c r="D234" s="16" t="s">
        <v>34</v>
      </c>
      <c r="E234" s="13" t="s">
        <v>228</v>
      </c>
      <c r="F234" s="16" t="s">
        <v>24</v>
      </c>
      <c r="G234" s="19">
        <v>6000</v>
      </c>
    </row>
    <row r="235" spans="1:7" ht="127.5" customHeight="1" x14ac:dyDescent="0.3">
      <c r="A235" s="32" t="s">
        <v>88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21</v>
      </c>
      <c r="G235" s="19">
        <f>1235913.34+13000.77</f>
        <v>1248914.1100000001</v>
      </c>
    </row>
    <row r="236" spans="1:7" ht="85.5" customHeight="1" x14ac:dyDescent="0.3">
      <c r="A236" s="32" t="s">
        <v>116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24</v>
      </c>
      <c r="G236" s="19">
        <v>224352.15</v>
      </c>
    </row>
    <row r="237" spans="1:7" ht="125.25" customHeight="1" x14ac:dyDescent="0.3">
      <c r="A237" s="32" t="s">
        <v>90</v>
      </c>
      <c r="B237" s="16" t="s">
        <v>87</v>
      </c>
      <c r="C237" s="16" t="s">
        <v>18</v>
      </c>
      <c r="D237" s="16" t="s">
        <v>34</v>
      </c>
      <c r="E237" s="17" t="s">
        <v>91</v>
      </c>
      <c r="F237" s="16" t="s">
        <v>21</v>
      </c>
      <c r="G237" s="19">
        <f>740644.16+7776.46</f>
        <v>748420.62</v>
      </c>
    </row>
    <row r="238" spans="1:7" ht="169.5" customHeight="1" x14ac:dyDescent="0.3">
      <c r="A238" s="30" t="s">
        <v>388</v>
      </c>
      <c r="B238" s="16" t="s">
        <v>87</v>
      </c>
      <c r="C238" s="16" t="s">
        <v>18</v>
      </c>
      <c r="D238" s="16" t="s">
        <v>34</v>
      </c>
      <c r="E238" s="17" t="s">
        <v>389</v>
      </c>
      <c r="F238" s="16" t="s">
        <v>21</v>
      </c>
      <c r="G238" s="19">
        <v>146214</v>
      </c>
    </row>
    <row r="239" spans="1:7" ht="169.5" customHeight="1" x14ac:dyDescent="0.3">
      <c r="A239" s="30" t="s">
        <v>423</v>
      </c>
      <c r="B239" s="16" t="s">
        <v>87</v>
      </c>
      <c r="C239" s="16" t="s">
        <v>18</v>
      </c>
      <c r="D239" s="16" t="s">
        <v>34</v>
      </c>
      <c r="E239" s="17" t="s">
        <v>427</v>
      </c>
      <c r="F239" s="17">
        <v>100</v>
      </c>
      <c r="G239" s="19">
        <v>30460.2</v>
      </c>
    </row>
    <row r="240" spans="1:7" ht="169.5" customHeight="1" x14ac:dyDescent="0.3">
      <c r="A240" s="30" t="s">
        <v>424</v>
      </c>
      <c r="B240" s="16" t="s">
        <v>87</v>
      </c>
      <c r="C240" s="16" t="s">
        <v>18</v>
      </c>
      <c r="D240" s="16" t="s">
        <v>34</v>
      </c>
      <c r="E240" s="17" t="s">
        <v>428</v>
      </c>
      <c r="F240" s="17">
        <v>100</v>
      </c>
      <c r="G240" s="19">
        <v>30460.2</v>
      </c>
    </row>
    <row r="241" spans="1:7" ht="169.5" customHeight="1" x14ac:dyDescent="0.3">
      <c r="A241" s="30" t="s">
        <v>425</v>
      </c>
      <c r="B241" s="16" t="s">
        <v>87</v>
      </c>
      <c r="C241" s="16" t="s">
        <v>18</v>
      </c>
      <c r="D241" s="16" t="s">
        <v>34</v>
      </c>
      <c r="E241" s="17" t="s">
        <v>429</v>
      </c>
      <c r="F241" s="17">
        <v>100</v>
      </c>
      <c r="G241" s="19">
        <v>30460.2</v>
      </c>
    </row>
    <row r="242" spans="1:7" ht="169.5" customHeight="1" x14ac:dyDescent="0.3">
      <c r="A242" s="30" t="s">
        <v>426</v>
      </c>
      <c r="B242" s="16" t="s">
        <v>87</v>
      </c>
      <c r="C242" s="16" t="s">
        <v>18</v>
      </c>
      <c r="D242" s="16" t="s">
        <v>34</v>
      </c>
      <c r="E242" s="17" t="s">
        <v>430</v>
      </c>
      <c r="F242" s="17">
        <v>100</v>
      </c>
      <c r="G242" s="19">
        <v>30460.2</v>
      </c>
    </row>
    <row r="243" spans="1:7" ht="51.75" customHeight="1" x14ac:dyDescent="0.3">
      <c r="A243" s="18" t="s">
        <v>117</v>
      </c>
      <c r="B243" s="6" t="s">
        <v>103</v>
      </c>
      <c r="C243" s="6" t="s">
        <v>15</v>
      </c>
      <c r="D243" s="6" t="s">
        <v>15</v>
      </c>
      <c r="E243" s="4" t="s">
        <v>16</v>
      </c>
      <c r="F243" s="6" t="s">
        <v>17</v>
      </c>
      <c r="G243" s="20">
        <f>SUM(G244:G279)</f>
        <v>52644595.210000001</v>
      </c>
    </row>
    <row r="244" spans="1:7" ht="143.25" customHeight="1" x14ac:dyDescent="0.3">
      <c r="A244" s="21" t="s">
        <v>120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21</v>
      </c>
      <c r="G244" s="19">
        <f>3482811.74+36571.28+268057.71</f>
        <v>3787440.73</v>
      </c>
    </row>
    <row r="245" spans="1:7" ht="111" customHeight="1" x14ac:dyDescent="0.3">
      <c r="A245" s="21" t="s">
        <v>121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24</v>
      </c>
      <c r="G245" s="19">
        <v>37203.74</v>
      </c>
    </row>
    <row r="246" spans="1:7" ht="112.5" customHeight="1" x14ac:dyDescent="0.3">
      <c r="A246" s="29" t="s">
        <v>447</v>
      </c>
      <c r="B246" s="16" t="s">
        <v>103</v>
      </c>
      <c r="C246" s="16" t="s">
        <v>22</v>
      </c>
      <c r="D246" s="16" t="s">
        <v>27</v>
      </c>
      <c r="E246" s="13" t="s">
        <v>203</v>
      </c>
      <c r="F246" s="16" t="s">
        <v>24</v>
      </c>
      <c r="G246" s="19">
        <f>6606+3454.22-10060.22+65398.95</f>
        <v>65398.95</v>
      </c>
    </row>
    <row r="247" spans="1:7" ht="166.5" customHeight="1" x14ac:dyDescent="0.3">
      <c r="A247" s="29" t="s">
        <v>342</v>
      </c>
      <c r="B247" s="16" t="s">
        <v>103</v>
      </c>
      <c r="C247" s="16" t="s">
        <v>22</v>
      </c>
      <c r="D247" s="16" t="s">
        <v>27</v>
      </c>
      <c r="E247" s="17" t="s">
        <v>343</v>
      </c>
      <c r="F247" s="17">
        <v>200</v>
      </c>
      <c r="G247" s="19">
        <v>101433.22</v>
      </c>
    </row>
    <row r="248" spans="1:7" ht="71.25" customHeight="1" x14ac:dyDescent="0.3">
      <c r="A248" s="21" t="s">
        <v>177</v>
      </c>
      <c r="B248" s="13" t="s">
        <v>103</v>
      </c>
      <c r="C248" s="13" t="s">
        <v>22</v>
      </c>
      <c r="D248" s="13" t="s">
        <v>34</v>
      </c>
      <c r="E248" s="17" t="s">
        <v>35</v>
      </c>
      <c r="F248" s="13" t="s">
        <v>26</v>
      </c>
      <c r="G248" s="19">
        <f>700000-400000+75000</f>
        <v>375000</v>
      </c>
    </row>
    <row r="249" spans="1:7" ht="105" customHeight="1" x14ac:dyDescent="0.3">
      <c r="A249" s="28" t="s">
        <v>290</v>
      </c>
      <c r="B249" s="13" t="s">
        <v>103</v>
      </c>
      <c r="C249" s="13" t="s">
        <v>22</v>
      </c>
      <c r="D249" s="13" t="s">
        <v>36</v>
      </c>
      <c r="E249" s="17" t="s">
        <v>291</v>
      </c>
      <c r="F249" s="13" t="s">
        <v>24</v>
      </c>
      <c r="G249" s="19">
        <f>2131942.46+141189.79</f>
        <v>2273132.25</v>
      </c>
    </row>
    <row r="250" spans="1:7" ht="87" customHeight="1" x14ac:dyDescent="0.3">
      <c r="A250" s="21" t="s">
        <v>218</v>
      </c>
      <c r="B250" s="13" t="s">
        <v>103</v>
      </c>
      <c r="C250" s="13" t="s">
        <v>22</v>
      </c>
      <c r="D250" s="13" t="s">
        <v>37</v>
      </c>
      <c r="E250" s="22" t="s">
        <v>213</v>
      </c>
      <c r="F250" s="13" t="s">
        <v>24</v>
      </c>
      <c r="G250" s="19">
        <f>3047280.69+146277.49+249920+201481</f>
        <v>3644959.1799999997</v>
      </c>
    </row>
    <row r="251" spans="1:7" ht="63.75" customHeight="1" x14ac:dyDescent="0.3">
      <c r="A251" s="21" t="s">
        <v>212</v>
      </c>
      <c r="B251" s="13" t="s">
        <v>103</v>
      </c>
      <c r="C251" s="13" t="s">
        <v>22</v>
      </c>
      <c r="D251" s="13" t="s">
        <v>37</v>
      </c>
      <c r="E251" s="22" t="s">
        <v>214</v>
      </c>
      <c r="F251" s="13" t="s">
        <v>24</v>
      </c>
      <c r="G251" s="19">
        <f>1025066.51+39126.83+141261.75</f>
        <v>1205455.0900000001</v>
      </c>
    </row>
    <row r="252" spans="1:7" ht="135" customHeight="1" x14ac:dyDescent="0.3">
      <c r="A252" s="30" t="s">
        <v>391</v>
      </c>
      <c r="B252" s="13" t="s">
        <v>103</v>
      </c>
      <c r="C252" s="13" t="s">
        <v>22</v>
      </c>
      <c r="D252" s="13" t="s">
        <v>37</v>
      </c>
      <c r="E252" s="22" t="s">
        <v>390</v>
      </c>
      <c r="F252" s="13" t="s">
        <v>24</v>
      </c>
      <c r="G252" s="19">
        <f>124000+48000</f>
        <v>172000</v>
      </c>
    </row>
    <row r="253" spans="1:7" ht="135" customHeight="1" x14ac:dyDescent="0.3">
      <c r="A253" s="30" t="s">
        <v>432</v>
      </c>
      <c r="B253" s="13" t="s">
        <v>103</v>
      </c>
      <c r="C253" s="13" t="s">
        <v>22</v>
      </c>
      <c r="D253" s="13" t="s">
        <v>37</v>
      </c>
      <c r="E253" s="22" t="s">
        <v>431</v>
      </c>
      <c r="F253" s="13" t="s">
        <v>24</v>
      </c>
      <c r="G253" s="19">
        <f>47677.55+4720077.38</f>
        <v>4767754.93</v>
      </c>
    </row>
    <row r="254" spans="1:7" ht="77.25" customHeight="1" x14ac:dyDescent="0.3">
      <c r="A254" s="21" t="s">
        <v>118</v>
      </c>
      <c r="B254" s="13" t="s">
        <v>103</v>
      </c>
      <c r="C254" s="13" t="s">
        <v>22</v>
      </c>
      <c r="D254" s="13" t="s">
        <v>37</v>
      </c>
      <c r="E254" s="17" t="s">
        <v>30</v>
      </c>
      <c r="F254" s="13" t="s">
        <v>24</v>
      </c>
      <c r="G254" s="19">
        <v>184021</v>
      </c>
    </row>
    <row r="255" spans="1:7" ht="86.25" customHeight="1" x14ac:dyDescent="0.3">
      <c r="A255" s="28" t="s">
        <v>189</v>
      </c>
      <c r="B255" s="13" t="s">
        <v>103</v>
      </c>
      <c r="C255" s="13" t="s">
        <v>27</v>
      </c>
      <c r="D255" s="13" t="s">
        <v>18</v>
      </c>
      <c r="E255" s="17" t="s">
        <v>178</v>
      </c>
      <c r="F255" s="13" t="s">
        <v>24</v>
      </c>
      <c r="G255" s="19">
        <f>100000-20000</f>
        <v>80000</v>
      </c>
    </row>
    <row r="256" spans="1:7" ht="73.5" customHeight="1" x14ac:dyDescent="0.3">
      <c r="A256" s="28" t="s">
        <v>239</v>
      </c>
      <c r="B256" s="13" t="s">
        <v>103</v>
      </c>
      <c r="C256" s="13" t="s">
        <v>27</v>
      </c>
      <c r="D256" s="13" t="s">
        <v>18</v>
      </c>
      <c r="E256" s="17" t="s">
        <v>224</v>
      </c>
      <c r="F256" s="13" t="s">
        <v>24</v>
      </c>
      <c r="G256" s="19">
        <f>402341.38-2000-37629.95-4200</f>
        <v>358511.43</v>
      </c>
    </row>
    <row r="257" spans="1:7" ht="83.25" customHeight="1" x14ac:dyDescent="0.3">
      <c r="A257" s="30" t="s">
        <v>393</v>
      </c>
      <c r="B257" s="13" t="s">
        <v>103</v>
      </c>
      <c r="C257" s="13" t="s">
        <v>27</v>
      </c>
      <c r="D257" s="13" t="s">
        <v>18</v>
      </c>
      <c r="E257" s="17" t="s">
        <v>392</v>
      </c>
      <c r="F257" s="13" t="s">
        <v>24</v>
      </c>
      <c r="G257" s="19">
        <f>16749.24+2000+4200</f>
        <v>22949.24</v>
      </c>
    </row>
    <row r="258" spans="1:7" ht="216" customHeight="1" x14ac:dyDescent="0.3">
      <c r="A258" s="30" t="s">
        <v>355</v>
      </c>
      <c r="B258" s="13" t="s">
        <v>103</v>
      </c>
      <c r="C258" s="13" t="s">
        <v>27</v>
      </c>
      <c r="D258" s="13" t="s">
        <v>18</v>
      </c>
      <c r="E258" s="17" t="s">
        <v>356</v>
      </c>
      <c r="F258" s="13" t="s">
        <v>26</v>
      </c>
      <c r="G258" s="19">
        <v>206162.96</v>
      </c>
    </row>
    <row r="259" spans="1:7" ht="102" customHeight="1" x14ac:dyDescent="0.3">
      <c r="A259" s="30" t="s">
        <v>400</v>
      </c>
      <c r="B259" s="13" t="s">
        <v>103</v>
      </c>
      <c r="C259" s="13" t="s">
        <v>27</v>
      </c>
      <c r="D259" s="13" t="s">
        <v>19</v>
      </c>
      <c r="E259" s="17" t="s">
        <v>397</v>
      </c>
      <c r="F259" s="13" t="s">
        <v>24</v>
      </c>
      <c r="G259" s="19">
        <f>5520.02+1791.73</f>
        <v>7311.75</v>
      </c>
    </row>
    <row r="260" spans="1:7" ht="112.5" customHeight="1" x14ac:dyDescent="0.3">
      <c r="A260" s="30" t="s">
        <v>399</v>
      </c>
      <c r="B260" s="13" t="s">
        <v>103</v>
      </c>
      <c r="C260" s="13" t="s">
        <v>27</v>
      </c>
      <c r="D260" s="13" t="s">
        <v>19</v>
      </c>
      <c r="E260" s="17" t="s">
        <v>398</v>
      </c>
      <c r="F260" s="13" t="s">
        <v>24</v>
      </c>
      <c r="G260" s="19">
        <f>5520.02+1791.73</f>
        <v>7311.75</v>
      </c>
    </row>
    <row r="261" spans="1:7" ht="125.25" customHeight="1" x14ac:dyDescent="0.3">
      <c r="A261" s="30" t="s">
        <v>434</v>
      </c>
      <c r="B261" s="13" t="s">
        <v>103</v>
      </c>
      <c r="C261" s="13" t="s">
        <v>27</v>
      </c>
      <c r="D261" s="13" t="s">
        <v>19</v>
      </c>
      <c r="E261" s="17" t="s">
        <v>433</v>
      </c>
      <c r="F261" s="13" t="s">
        <v>24</v>
      </c>
      <c r="G261" s="19">
        <v>25000</v>
      </c>
    </row>
    <row r="262" spans="1:7" ht="87" customHeight="1" x14ac:dyDescent="0.3">
      <c r="A262" s="30" t="s">
        <v>435</v>
      </c>
      <c r="B262" s="13" t="s">
        <v>103</v>
      </c>
      <c r="C262" s="13" t="s">
        <v>27</v>
      </c>
      <c r="D262" s="13" t="s">
        <v>19</v>
      </c>
      <c r="E262" s="17" t="s">
        <v>437</v>
      </c>
      <c r="F262" s="13" t="s">
        <v>245</v>
      </c>
      <c r="G262" s="19">
        <f>20935167.68-7500000-75757.58</f>
        <v>13359410.1</v>
      </c>
    </row>
    <row r="263" spans="1:7" ht="93.75" customHeight="1" x14ac:dyDescent="0.3">
      <c r="A263" s="30" t="s">
        <v>436</v>
      </c>
      <c r="B263" s="13" t="s">
        <v>103</v>
      </c>
      <c r="C263" s="13" t="s">
        <v>27</v>
      </c>
      <c r="D263" s="13" t="s">
        <v>19</v>
      </c>
      <c r="E263" s="17" t="s">
        <v>438</v>
      </c>
      <c r="F263" s="13" t="s">
        <v>245</v>
      </c>
      <c r="G263" s="19">
        <v>16074812.800000001</v>
      </c>
    </row>
    <row r="264" spans="1:7" ht="93.75" customHeight="1" x14ac:dyDescent="0.3">
      <c r="A264" s="30" t="s">
        <v>461</v>
      </c>
      <c r="B264" s="13" t="s">
        <v>103</v>
      </c>
      <c r="C264" s="13" t="s">
        <v>27</v>
      </c>
      <c r="D264" s="13" t="s">
        <v>19</v>
      </c>
      <c r="E264" s="17" t="s">
        <v>456</v>
      </c>
      <c r="F264" s="13" t="s">
        <v>24</v>
      </c>
      <c r="G264" s="19">
        <v>96000</v>
      </c>
    </row>
    <row r="265" spans="1:7" ht="105.75" customHeight="1" x14ac:dyDescent="0.3">
      <c r="A265" s="28" t="s">
        <v>299</v>
      </c>
      <c r="B265" s="13" t="s">
        <v>103</v>
      </c>
      <c r="C265" s="13" t="s">
        <v>27</v>
      </c>
      <c r="D265" s="13" t="s">
        <v>19</v>
      </c>
      <c r="E265" s="17" t="s">
        <v>263</v>
      </c>
      <c r="F265" s="13" t="s">
        <v>231</v>
      </c>
      <c r="G265" s="19">
        <v>651932.06000000006</v>
      </c>
    </row>
    <row r="266" spans="1:7" ht="66" customHeight="1" x14ac:dyDescent="0.3">
      <c r="A266" s="28" t="s">
        <v>179</v>
      </c>
      <c r="B266" s="13" t="s">
        <v>103</v>
      </c>
      <c r="C266" s="13" t="s">
        <v>27</v>
      </c>
      <c r="D266" s="13" t="s">
        <v>19</v>
      </c>
      <c r="E266" s="17" t="s">
        <v>180</v>
      </c>
      <c r="F266" s="13" t="s">
        <v>24</v>
      </c>
      <c r="G266" s="19">
        <f>400000-185495</f>
        <v>214505</v>
      </c>
    </row>
    <row r="267" spans="1:7" ht="85.5" customHeight="1" x14ac:dyDescent="0.3">
      <c r="A267" s="28" t="s">
        <v>266</v>
      </c>
      <c r="B267" s="13" t="s">
        <v>264</v>
      </c>
      <c r="C267" s="13" t="s">
        <v>265</v>
      </c>
      <c r="D267" s="13" t="s">
        <v>19</v>
      </c>
      <c r="E267" s="17" t="s">
        <v>294</v>
      </c>
      <c r="F267" s="13" t="s">
        <v>24</v>
      </c>
      <c r="G267" s="19">
        <f>584532.85+35133.55</f>
        <v>619666.4</v>
      </c>
    </row>
    <row r="268" spans="1:7" ht="85.5" customHeight="1" x14ac:dyDescent="0.3">
      <c r="A268" s="30" t="s">
        <v>304</v>
      </c>
      <c r="B268" s="13" t="s">
        <v>103</v>
      </c>
      <c r="C268" s="13" t="s">
        <v>27</v>
      </c>
      <c r="D268" s="13" t="s">
        <v>19</v>
      </c>
      <c r="E268" s="17" t="s">
        <v>303</v>
      </c>
      <c r="F268" s="13" t="s">
        <v>24</v>
      </c>
      <c r="G268" s="19">
        <v>415458.85</v>
      </c>
    </row>
    <row r="269" spans="1:7" ht="85.5" customHeight="1" x14ac:dyDescent="0.3">
      <c r="A269" s="30" t="s">
        <v>462</v>
      </c>
      <c r="B269" s="13" t="s">
        <v>103</v>
      </c>
      <c r="C269" s="13" t="s">
        <v>27</v>
      </c>
      <c r="D269" s="13" t="s">
        <v>19</v>
      </c>
      <c r="E269" s="17" t="s">
        <v>457</v>
      </c>
      <c r="F269" s="13" t="s">
        <v>24</v>
      </c>
      <c r="G269" s="19">
        <v>84000</v>
      </c>
    </row>
    <row r="270" spans="1:7" ht="85.5" customHeight="1" x14ac:dyDescent="0.3">
      <c r="A270" s="30" t="s">
        <v>464</v>
      </c>
      <c r="B270" s="13" t="s">
        <v>103</v>
      </c>
      <c r="C270" s="13" t="s">
        <v>27</v>
      </c>
      <c r="D270" s="13" t="s">
        <v>19</v>
      </c>
      <c r="E270" s="17" t="s">
        <v>463</v>
      </c>
      <c r="F270" s="13" t="s">
        <v>24</v>
      </c>
      <c r="G270" s="19">
        <f>185495-185495</f>
        <v>0</v>
      </c>
    </row>
    <row r="271" spans="1:7" ht="85.5" customHeight="1" x14ac:dyDescent="0.3">
      <c r="A271" s="30" t="s">
        <v>466</v>
      </c>
      <c r="B271" s="13" t="s">
        <v>103</v>
      </c>
      <c r="C271" s="13" t="s">
        <v>27</v>
      </c>
      <c r="D271" s="13" t="s">
        <v>19</v>
      </c>
      <c r="E271" s="17" t="s">
        <v>463</v>
      </c>
      <c r="F271" s="13" t="s">
        <v>245</v>
      </c>
      <c r="G271" s="19">
        <v>185495</v>
      </c>
    </row>
    <row r="272" spans="1:7" ht="67.5" customHeight="1" x14ac:dyDescent="0.3">
      <c r="A272" s="28" t="s">
        <v>181</v>
      </c>
      <c r="B272" s="13" t="s">
        <v>103</v>
      </c>
      <c r="C272" s="13" t="s">
        <v>27</v>
      </c>
      <c r="D272" s="13" t="s">
        <v>19</v>
      </c>
      <c r="E272" s="17" t="s">
        <v>182</v>
      </c>
      <c r="F272" s="13" t="s">
        <v>24</v>
      </c>
      <c r="G272" s="19">
        <v>120000</v>
      </c>
    </row>
    <row r="273" spans="1:7" ht="67.5" customHeight="1" x14ac:dyDescent="0.3">
      <c r="A273" s="30" t="s">
        <v>449</v>
      </c>
      <c r="B273" s="13" t="s">
        <v>103</v>
      </c>
      <c r="C273" s="13" t="s">
        <v>27</v>
      </c>
      <c r="D273" s="13" t="s">
        <v>41</v>
      </c>
      <c r="E273" s="17" t="s">
        <v>448</v>
      </c>
      <c r="F273" s="13" t="s">
        <v>24</v>
      </c>
      <c r="G273" s="19">
        <f>1365650+257410</f>
        <v>1623060</v>
      </c>
    </row>
    <row r="274" spans="1:7" ht="91.5" customHeight="1" x14ac:dyDescent="0.3">
      <c r="A274" s="30" t="s">
        <v>335</v>
      </c>
      <c r="B274" s="13" t="s">
        <v>103</v>
      </c>
      <c r="C274" s="13" t="s">
        <v>27</v>
      </c>
      <c r="D274" s="13" t="s">
        <v>41</v>
      </c>
      <c r="E274" s="17" t="s">
        <v>336</v>
      </c>
      <c r="F274" s="13" t="s">
        <v>24</v>
      </c>
      <c r="G274" s="19">
        <f>317497.56+13758.33</f>
        <v>331255.89</v>
      </c>
    </row>
    <row r="275" spans="1:7" ht="87.75" customHeight="1" x14ac:dyDescent="0.3">
      <c r="A275" s="28" t="s">
        <v>216</v>
      </c>
      <c r="B275" s="13" t="s">
        <v>103</v>
      </c>
      <c r="C275" s="13" t="s">
        <v>27</v>
      </c>
      <c r="D275" s="13" t="s">
        <v>41</v>
      </c>
      <c r="E275" s="17" t="s">
        <v>183</v>
      </c>
      <c r="F275" s="13" t="s">
        <v>24</v>
      </c>
      <c r="G275" s="19">
        <f>966848.48-200000+81862-257410-100000</f>
        <v>491300.48</v>
      </c>
    </row>
    <row r="276" spans="1:7" ht="65.25" customHeight="1" x14ac:dyDescent="0.3">
      <c r="A276" s="28" t="s">
        <v>217</v>
      </c>
      <c r="B276" s="13" t="s">
        <v>103</v>
      </c>
      <c r="C276" s="13" t="s">
        <v>27</v>
      </c>
      <c r="D276" s="13" t="s">
        <v>41</v>
      </c>
      <c r="E276" s="17" t="s">
        <v>215</v>
      </c>
      <c r="F276" s="13" t="s">
        <v>24</v>
      </c>
      <c r="G276" s="19">
        <v>570652.41</v>
      </c>
    </row>
    <row r="277" spans="1:7" ht="111" customHeight="1" x14ac:dyDescent="0.3">
      <c r="A277" s="28" t="s">
        <v>453</v>
      </c>
      <c r="B277" s="13" t="s">
        <v>103</v>
      </c>
      <c r="C277" s="13" t="s">
        <v>27</v>
      </c>
      <c r="D277" s="13" t="s">
        <v>41</v>
      </c>
      <c r="E277" s="17" t="s">
        <v>452</v>
      </c>
      <c r="F277" s="13" t="s">
        <v>24</v>
      </c>
      <c r="G277" s="19">
        <v>100000</v>
      </c>
    </row>
    <row r="278" spans="1:7" ht="110.25" customHeight="1" x14ac:dyDescent="0.3">
      <c r="A278" s="32" t="s">
        <v>105</v>
      </c>
      <c r="B278" s="13" t="s">
        <v>103</v>
      </c>
      <c r="C278" s="13" t="s">
        <v>43</v>
      </c>
      <c r="D278" s="13" t="s">
        <v>27</v>
      </c>
      <c r="E278" s="17" t="s">
        <v>92</v>
      </c>
      <c r="F278" s="13" t="s">
        <v>24</v>
      </c>
      <c r="G278" s="19">
        <v>10000</v>
      </c>
    </row>
    <row r="279" spans="1:7" ht="217.5" customHeight="1" x14ac:dyDescent="0.3">
      <c r="A279" s="29" t="s">
        <v>451</v>
      </c>
      <c r="B279" s="13" t="s">
        <v>103</v>
      </c>
      <c r="C279" s="13" t="s">
        <v>57</v>
      </c>
      <c r="D279" s="13" t="s">
        <v>41</v>
      </c>
      <c r="E279" s="17" t="s">
        <v>450</v>
      </c>
      <c r="F279" s="13" t="s">
        <v>58</v>
      </c>
      <c r="G279" s="19">
        <v>376000</v>
      </c>
    </row>
    <row r="280" spans="1:7" s="7" customFormat="1" ht="35.25" customHeight="1" x14ac:dyDescent="0.25">
      <c r="A280" s="10" t="s">
        <v>256</v>
      </c>
      <c r="B280" s="14"/>
      <c r="C280" s="14"/>
      <c r="D280" s="14"/>
      <c r="E280" s="14"/>
      <c r="F280" s="14"/>
      <c r="G280" s="12">
        <f>G243+G233+G216+G132+G126+G118+G28</f>
        <v>375845800.30000001</v>
      </c>
    </row>
    <row r="281" spans="1:7" s="5" customFormat="1" ht="24" customHeight="1" x14ac:dyDescent="0.3">
      <c r="A281" s="8"/>
      <c r="B281" s="9"/>
      <c r="C281" s="9"/>
      <c r="D281" s="9"/>
      <c r="E281" s="9"/>
      <c r="F281" s="9"/>
      <c r="G281" s="35" t="s">
        <v>364</v>
      </c>
    </row>
    <row r="282" spans="1:7" s="5" customFormat="1" x14ac:dyDescent="0.3">
      <c r="A282" s="1"/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2020-08-12T08:14:02Z</dcterms:modified>
</cp:coreProperties>
</file>