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<sst xmlns="http://schemas.openxmlformats.org/spreadsheetml/2006/main" count="95" uniqueCount="90">
  <si>
    <t>Раздел, подраздел</t>
  </si>
  <si>
    <t>Наименование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</si>
  <si>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</si>
  <si>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</si>
  <si>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</si>
  <si>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</si>
  <si>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</si>
  <si>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</si>
  <si>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</si>
  <si>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</si>
  <si>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</si>
  <si>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</si>
  <si>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</si>
  <si>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</si>
  <si>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</si>
  <si>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</si>
  <si>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</si>
  <si>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</si>
  <si>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</si>
  <si>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</si>
  <si>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</si>
  <si>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</si>
  <si>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</si>
  <si>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</si>
  <si>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</si>
  <si>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</si>
  <si>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</si>
  <si>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</si>
  <si>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</si>
  <si>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</si>
  <si>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</si>
  <si>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</si>
  <si>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</si>
  <si>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</si>
  <si>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</si>
  <si>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</si>
  <si>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</si>
  <si>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</si>
  <si>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</si>
  <si>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</si>
  <si>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</si>
  <si>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</si>
  <si>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</si>
  <si>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</si>
  <si>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</si>
  <si>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</si>
  <si>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</si>
  <si>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</si>
  <si>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</si>
  <si>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</si>
  <si>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</si>
  <si>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</si>
  <si>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</si>
  <si>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</si>
  <si>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</si>
  <si>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</si>
  <si>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</si>
  <si>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</si>
  <si>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</si>
  <si>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</si>
  <si>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</si>
  <si>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</si>
  <si>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</si>
  <si>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</si>
  <si>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</si>
  <si>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</si>
  <si>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</si>
  <si>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</si>
  <si>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</si>
  <si>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2022 год</t>
  </si>
  <si>
    <t>Гражданская оборона</t>
  </si>
  <si>
    <t>2023 год</t>
  </si>
  <si>
    <t>на 2022 год и на плановый</t>
  </si>
  <si>
    <t>период 2023 и 2024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</si>
  <si>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2022 год
 и на плановый период 2023 и 2024 годов</t>
  </si>
  <si>
    <t>2024 год</t>
  </si>
  <si>
    <t>от 23.12.2021 № 115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</si>
  <si>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</si>
  <si>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</si>
  <si>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</si>
  <si>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</si>
  <si>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период 2023 и 2024 годов""</t>
  </si>
  <si>
    <t>"Приложение № 8</t>
  </si>
  <si>
    <t>"</t>
  </si>
  <si>
    <t>0406</t>
  </si>
  <si>
    <t>Водное хозяйство</t>
  </si>
  <si>
    <t>0310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</si>
  <si>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</si>
  <si>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Приложение № 4</t>
  </si>
  <si>
    <t>от 28.11.2022 № 135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</si>
</sst>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46" fillId="0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0" borderId="11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zoomScalePageLayoutView="0" workbookViewId="0" topLeftCell="A1">
      <selection activeCell="C11" sqref="C11:E11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21" t="s">
        <v>88</v>
      </c>
      <c r="D1" s="21"/>
      <c r="E1" s="21"/>
    </row>
    <row r="2" spans="3:5" ht="18.75">
      <c r="C2" s="21" t="s">
        <v>30</v>
      </c>
      <c r="D2" s="21"/>
      <c r="E2" s="21"/>
    </row>
    <row r="3" spans="3:5" ht="18.75">
      <c r="C3" s="21" t="s">
        <v>31</v>
      </c>
      <c r="D3" s="21"/>
      <c r="E3" s="21"/>
    </row>
    <row r="4" spans="3:5" ht="18.75">
      <c r="C4" s="21" t="s">
        <v>77</v>
      </c>
      <c r="D4" s="21"/>
      <c r="E4" s="21"/>
    </row>
    <row r="5" spans="3:5" ht="18.75">
      <c r="C5" s="21" t="s">
        <v>78</v>
      </c>
      <c r="D5" s="21"/>
      <c r="E5" s="21"/>
    </row>
    <row r="6" spans="3:5" ht="18.75">
      <c r="C6" s="21" t="s">
        <v>31</v>
      </c>
      <c r="D6" s="21"/>
      <c r="E6" s="21"/>
    </row>
    <row r="7" spans="3:5" ht="18.75">
      <c r="C7" s="21" t="s">
        <v>79</v>
      </c>
      <c r="D7" s="21"/>
      <c r="E7" s="21"/>
    </row>
    <row r="8" spans="3:5" ht="18.75">
      <c r="C8" s="21" t="s">
        <v>80</v>
      </c>
      <c r="D8" s="21"/>
      <c r="E8" s="21"/>
    </row>
    <row r="9" spans="3:5" ht="18.75">
      <c r="C9" s="21" t="s">
        <v>72</v>
      </c>
      <c r="D9" s="21"/>
      <c r="E9" s="21"/>
    </row>
    <row r="10" spans="3:5" ht="18.75">
      <c r="C10" s="21" t="s">
        <v>81</v>
      </c>
      <c r="D10" s="21"/>
      <c r="E10" s="21"/>
    </row>
    <row r="11" spans="3:5" ht="18.75">
      <c r="C11" s="25" t="s">
        <v>89</v>
      </c>
      <c r="D11" s="25"/>
      <c r="E11" s="25"/>
    </row>
    <row r="13" spans="3:6" ht="18.75">
      <c r="C13" s="21" t="s">
        <v>82</v>
      </c>
      <c r="D13" s="21"/>
      <c r="E13" s="21"/>
      <c r="F13" s="5"/>
    </row>
    <row r="14" spans="3:6" ht="18.75">
      <c r="C14" s="21" t="s">
        <v>30</v>
      </c>
      <c r="D14" s="21"/>
      <c r="E14" s="21"/>
      <c r="F14" s="5"/>
    </row>
    <row r="15" spans="3:6" ht="18.75">
      <c r="C15" s="21" t="s">
        <v>31</v>
      </c>
      <c r="D15" s="21"/>
      <c r="E15" s="21"/>
      <c r="F15" s="5"/>
    </row>
    <row r="16" spans="3:6" ht="18.75">
      <c r="C16" s="21" t="s">
        <v>32</v>
      </c>
      <c r="D16" s="21"/>
      <c r="E16" s="21"/>
      <c r="F16" s="5"/>
    </row>
    <row r="17" spans="3:6" ht="18.75">
      <c r="C17" s="21" t="s">
        <v>31</v>
      </c>
      <c r="D17" s="21"/>
      <c r="E17" s="21"/>
      <c r="F17" s="5"/>
    </row>
    <row r="18" spans="3:6" ht="18.75">
      <c r="C18" s="21" t="s">
        <v>72</v>
      </c>
      <c r="D18" s="21"/>
      <c r="E18" s="21"/>
      <c r="F18" s="5"/>
    </row>
    <row r="19" spans="3:6" ht="18.75">
      <c r="C19" s="21" t="s">
        <v>73</v>
      </c>
      <c r="D19" s="21"/>
      <c r="E19" s="21"/>
      <c r="F19" s="5"/>
    </row>
    <row r="20" spans="3:6" ht="18.75">
      <c r="C20" s="24" t="s">
        <v>76</v>
      </c>
      <c r="D20" s="25"/>
      <c r="E20" s="25"/>
      <c r="F20" s="5"/>
    </row>
    <row r="23" spans="1:5" ht="60" customHeight="1">
      <c r="A23" s="23" t="s">
        <v>74</v>
      </c>
      <c r="B23" s="23"/>
      <c r="C23" s="23"/>
      <c r="D23" s="23"/>
      <c r="E23" s="23"/>
    </row>
    <row r="24" spans="1:5" ht="27.75" customHeight="1">
      <c r="A24" s="26"/>
      <c r="B24" s="26"/>
      <c r="C24" s="26"/>
      <c r="D24" s="26"/>
      <c r="E24" s="26"/>
    </row>
    <row r="25" spans="1:5" ht="17.25">
      <c r="A25" s="27" t="s">
        <v>0</v>
      </c>
      <c r="B25" s="28" t="s">
        <v>1</v>
      </c>
      <c r="C25" s="29" t="s">
        <v>2</v>
      </c>
      <c r="D25" s="29"/>
      <c r="E25" s="29"/>
    </row>
    <row r="26" spans="1:5" ht="29.25" customHeight="1">
      <c r="A26" s="27"/>
      <c r="B26" s="28"/>
      <c r="C26" s="7" t="s">
        <v>69</v>
      </c>
      <c r="D26" s="7" t="s">
        <v>71</v>
      </c>
      <c r="E26" s="7" t="s">
        <v>75</v>
      </c>
    </row>
    <row r="27" spans="1:5" ht="13.5" customHeight="1">
      <c r="A27" s="8" t="s">
        <v>65</v>
      </c>
      <c r="B27" s="9">
        <v>2</v>
      </c>
      <c r="C27" s="10">
        <v>3</v>
      </c>
      <c r="D27" s="10">
        <v>4</v>
      </c>
      <c r="E27" s="10">
        <v>5</v>
      </c>
    </row>
    <row r="28" spans="1:5" ht="17.25">
      <c r="A28" s="11" t="s">
        <v>33</v>
      </c>
      <c r="B28" s="12" t="s">
        <v>3</v>
      </c>
      <c r="C28" s="13">
        <f>SUM(C29:C35)</f>
        <v>78892563.05999999</v>
      </c>
      <c r="D28" s="13">
        <f>SUM(D29:D35)</f>
        <v>61201341.42</v>
      </c>
      <c r="E28" s="13">
        <f>SUM(E29:E35)</f>
        <v>56450822.339999996</v>
      </c>
    </row>
    <row r="29" spans="1:5" ht="34.5">
      <c r="A29" s="14" t="s">
        <v>34</v>
      </c>
      <c r="B29" s="15" t="s">
        <v>4</v>
      </c>
      <c r="C29" s="16">
        <f>1408869.05+17551.95+1085976.23+47262.11</f>
        <v>2559659.34</v>
      </c>
      <c r="D29" s="16">
        <f>1083311.29+325557.76</f>
        <v>1408869.05</v>
      </c>
      <c r="E29" s="16">
        <f>1083311.29+325557.76</f>
        <v>1408869.05</v>
      </c>
    </row>
    <row r="30" spans="1:5" ht="51.75">
      <c r="A30" s="14" t="s">
        <v>35</v>
      </c>
      <c r="B30" s="15" t="s">
        <v>5</v>
      </c>
      <c r="C30" s="16">
        <f>3319650.25+37352.1+19280.86+278785.9</f>
        <v>3655069.11</v>
      </c>
      <c r="D30" s="16">
        <f>2879407.8+440242.45</f>
        <v>3319650.25</v>
      </c>
      <c r="E30" s="16">
        <f>2879407.8+440242.45</f>
        <v>3319650.25</v>
      </c>
    </row>
    <row r="31" spans="1:5" ht="51.75">
      <c r="A31" s="14" t="s">
        <v>36</v>
      </c>
      <c r="B31" s="15" t="s">
        <v>6</v>
      </c>
      <c r="C31" s="18">
        <f>21590084.19+614480.3-60000+254324.99+1716836.47+18500-28100</f>
        <v>24106125.95</v>
      </c>
      <c r="D31" s="17">
        <f>19600473.28+1404961.83</f>
        <v>21005435.11</v>
      </c>
      <c r="E31" s="17">
        <f>19600473.28+1404961.83</f>
        <v>21005435.11</v>
      </c>
    </row>
    <row r="32" spans="1:5" ht="20.25" customHeight="1">
      <c r="A32" s="14" t="s">
        <v>63</v>
      </c>
      <c r="B32" s="15" t="s">
        <v>64</v>
      </c>
      <c r="C32" s="18">
        <f>24425.32+2083.66</f>
        <v>26508.98</v>
      </c>
      <c r="D32" s="17">
        <f>5079.62-3497.91</f>
        <v>1581.71</v>
      </c>
      <c r="E32" s="17">
        <v>1420.31</v>
      </c>
    </row>
    <row r="33" spans="1:5" ht="51.75">
      <c r="A33" s="14" t="s">
        <v>37</v>
      </c>
      <c r="B33" s="15" t="s">
        <v>7</v>
      </c>
      <c r="C33" s="18">
        <f>10801122.43+49900+252152.51+32903.66+56000+15600+5000+1510+37742.95+981540.16+40875+15055</f>
        <v>12289401.709999999</v>
      </c>
      <c r="D33" s="16">
        <f>9065957.27+1670564.93+46565.95+3600+15296.66+54499.99</f>
        <v>10856484.799999999</v>
      </c>
      <c r="E33" s="16">
        <f>8699123.87+1670564.93+132739.95+3600+295956.06+54499.99</f>
        <v>10856484.799999999</v>
      </c>
    </row>
    <row r="34" spans="1:5" ht="17.25">
      <c r="A34" s="14" t="s">
        <v>38</v>
      </c>
      <c r="B34" s="15" t="s">
        <v>8</v>
      </c>
      <c r="C34" s="18">
        <f>500000-49948-20000-382000</f>
        <v>48052</v>
      </c>
      <c r="D34" s="17">
        <v>110000</v>
      </c>
      <c r="E34" s="16">
        <v>110000</v>
      </c>
    </row>
    <row r="35" spans="1:5" ht="17.25">
      <c r="A35" s="14" t="s">
        <v>39</v>
      </c>
      <c r="B35" s="15" t="s">
        <v>9</v>
      </c>
      <c r="C35" s="18">
        <f>29761286.93+222416.24+4596650.98+160867.48+8119.5-2714784.4+90000+21000+55486+200053.01+1192892.73+529547+393496.41+1847667.51-156953.42</f>
        <v>36207745.96999999</v>
      </c>
      <c r="D35" s="16">
        <f>16475447.98+8023872.52</f>
        <v>24499320.5</v>
      </c>
      <c r="E35" s="16">
        <f>16475447.98+3273514.84</f>
        <v>19748962.82</v>
      </c>
    </row>
    <row r="36" spans="1:5" ht="34.5">
      <c r="A36" s="11" t="s">
        <v>40</v>
      </c>
      <c r="B36" s="12" t="s">
        <v>10</v>
      </c>
      <c r="C36" s="19">
        <f>SUM(C37:C38)</f>
        <v>5661319.710000001</v>
      </c>
      <c r="D36" s="19">
        <f>SUM(D37:D38)</f>
        <v>419880.11</v>
      </c>
      <c r="E36" s="19">
        <f>SUM(E37:E38)</f>
        <v>419880.11</v>
      </c>
    </row>
    <row r="37" spans="1:5" ht="31.5" customHeight="1">
      <c r="A37" s="14" t="s">
        <v>41</v>
      </c>
      <c r="B37" s="15" t="s">
        <v>70</v>
      </c>
      <c r="C37" s="18">
        <f>530515.31+49948+500000-418000+247000</f>
        <v>909463.31</v>
      </c>
      <c r="D37" s="16">
        <v>419880.11</v>
      </c>
      <c r="E37" s="16">
        <v>419880.11</v>
      </c>
    </row>
    <row r="38" spans="1:5" ht="75.75" customHeight="1">
      <c r="A38" s="14" t="s">
        <v>86</v>
      </c>
      <c r="B38" s="15" t="s">
        <v>87</v>
      </c>
      <c r="C38" s="18">
        <f>4998856.4-247000</f>
        <v>4751856.4</v>
      </c>
      <c r="D38" s="16">
        <v>0</v>
      </c>
      <c r="E38" s="16">
        <v>0</v>
      </c>
    </row>
    <row r="39" spans="1:5" ht="17.25">
      <c r="A39" s="11" t="s">
        <v>42</v>
      </c>
      <c r="B39" s="12" t="s">
        <v>11</v>
      </c>
      <c r="C39" s="19">
        <f>SUM(C40:C44)</f>
        <v>30697428.069999997</v>
      </c>
      <c r="D39" s="13">
        <f>SUM(D40:D44)</f>
        <v>8141323.55</v>
      </c>
      <c r="E39" s="13">
        <f>SUM(E40:E44)</f>
        <v>5184245.25</v>
      </c>
    </row>
    <row r="40" spans="1:5" ht="17.25">
      <c r="A40" s="14" t="s">
        <v>43</v>
      </c>
      <c r="B40" s="15" t="s">
        <v>12</v>
      </c>
      <c r="C40" s="18">
        <f>212826.07+65607.15</f>
        <v>278433.22</v>
      </c>
      <c r="D40" s="17">
        <v>69245.25</v>
      </c>
      <c r="E40" s="16">
        <v>69245.25</v>
      </c>
    </row>
    <row r="41" spans="1:5" ht="17.25">
      <c r="A41" s="14" t="s">
        <v>84</v>
      </c>
      <c r="B41" s="15" t="s">
        <v>85</v>
      </c>
      <c r="C41" s="18">
        <v>200000</v>
      </c>
      <c r="D41" s="17">
        <v>0</v>
      </c>
      <c r="E41" s="16">
        <v>0</v>
      </c>
    </row>
    <row r="42" spans="1:5" ht="17.25">
      <c r="A42" s="14" t="s">
        <v>44</v>
      </c>
      <c r="B42" s="15" t="s">
        <v>13</v>
      </c>
      <c r="C42" s="18">
        <f>2651299.67+305778.63-132068.59</f>
        <v>2825009.71</v>
      </c>
      <c r="D42" s="16">
        <f>2495743.73+461334.57</f>
        <v>2957078.3</v>
      </c>
      <c r="E42" s="16">
        <v>0</v>
      </c>
    </row>
    <row r="43" spans="1:5" ht="17.25">
      <c r="A43" s="14" t="s">
        <v>45</v>
      </c>
      <c r="B43" s="15" t="s">
        <v>14</v>
      </c>
      <c r="C43" s="18">
        <f>4771778.2+2885112.32+40000+112594.11+16935442.52+1021001.36+184692.11+1243333.34-22044.21-127924.61</f>
        <v>27043985.139999997</v>
      </c>
      <c r="D43" s="16">
        <v>4565000</v>
      </c>
      <c r="E43" s="16">
        <v>4565000</v>
      </c>
    </row>
    <row r="44" spans="1:5" ht="17.25">
      <c r="A44" s="14" t="s">
        <v>46</v>
      </c>
      <c r="B44" s="15" t="s">
        <v>15</v>
      </c>
      <c r="C44" s="18">
        <f>550000-90000-100000-10000</f>
        <v>350000</v>
      </c>
      <c r="D44" s="17">
        <v>550000</v>
      </c>
      <c r="E44" s="17">
        <v>550000</v>
      </c>
    </row>
    <row r="45" spans="1:5" ht="17.25">
      <c r="A45" s="11" t="s">
        <v>47</v>
      </c>
      <c r="B45" s="12" t="s">
        <v>16</v>
      </c>
      <c r="C45" s="19">
        <f>SUM(C46:C48)</f>
        <v>33413724.249999996</v>
      </c>
      <c r="D45" s="13">
        <f>SUM(D46:D48)</f>
        <v>3609033.0200000005</v>
      </c>
      <c r="E45" s="13">
        <f>SUM(E46:E48)</f>
        <v>3567537.6399999997</v>
      </c>
    </row>
    <row r="46" spans="1:5" ht="17.25">
      <c r="A46" s="14" t="s">
        <v>48</v>
      </c>
      <c r="B46" s="15" t="s">
        <v>60</v>
      </c>
      <c r="C46" s="18">
        <f>968408.99-32580+13937.88-101262.61</f>
        <v>848504.26</v>
      </c>
      <c r="D46" s="17">
        <f>702341.38-447696.95</f>
        <v>254644.43</v>
      </c>
      <c r="E46" s="16">
        <v>702341.38</v>
      </c>
    </row>
    <row r="47" spans="1:5" ht="17.25">
      <c r="A47" s="14" t="s">
        <v>59</v>
      </c>
      <c r="B47" s="15" t="s">
        <v>17</v>
      </c>
      <c r="C47" s="18">
        <f>4073275.73+989530.92+428586.66+41456.76+21585304.35+162404+1176638.18-70750.21+149263.83-44862.6+198975.4+127924.61</f>
        <v>28817747.629999995</v>
      </c>
      <c r="D47" s="17">
        <f>1423000+1089192.33</f>
        <v>2512192.33</v>
      </c>
      <c r="E47" s="17">
        <v>1423000</v>
      </c>
    </row>
    <row r="48" spans="1:5" ht="17.25">
      <c r="A48" s="14" t="s">
        <v>49</v>
      </c>
      <c r="B48" s="15" t="s">
        <v>61</v>
      </c>
      <c r="C48" s="20">
        <f>3070621.41+524523.4-94225.75-3429.29+249982.59</f>
        <v>3747472.36</v>
      </c>
      <c r="D48" s="17">
        <f>1442196.26-461334.57-138665.43</f>
        <v>842196.26</v>
      </c>
      <c r="E48" s="17">
        <v>1442196.26</v>
      </c>
    </row>
    <row r="49" spans="1:5" ht="17.25">
      <c r="A49" s="11" t="s">
        <v>50</v>
      </c>
      <c r="B49" s="12" t="s">
        <v>66</v>
      </c>
      <c r="C49" s="19">
        <f>SUM(C50:C55)</f>
        <v>418124519.42</v>
      </c>
      <c r="D49" s="13">
        <f>SUM(D50:D55)</f>
        <v>227267800.51</v>
      </c>
      <c r="E49" s="13">
        <f>SUM(E50:E55)</f>
        <v>224230440.80999997</v>
      </c>
    </row>
    <row r="50" spans="1:5" ht="17.25">
      <c r="A50" s="14" t="s">
        <v>51</v>
      </c>
      <c r="B50" s="15" t="s">
        <v>18</v>
      </c>
      <c r="C50" s="18">
        <f>72671259.48+14297110.78+0.01+394000-110000+645182.75+3949880+1388983.39-220000-200000</f>
        <v>92816416.41000001</v>
      </c>
      <c r="D50" s="17">
        <f>65476881.89+2696486.79-502829.95</f>
        <v>67670538.73</v>
      </c>
      <c r="E50" s="17">
        <v>65476881.89</v>
      </c>
    </row>
    <row r="51" spans="1:5" ht="17.25">
      <c r="A51" s="14" t="s">
        <v>52</v>
      </c>
      <c r="B51" s="15" t="s">
        <v>67</v>
      </c>
      <c r="C51" s="18">
        <f>144889424.12-371657.66+2441080.95+744000+38532.01+73448271.51+1608618.8+110000+3855364.53-370607.75+4168.43-465000+5840491.27-4676.76+355830+240000</f>
        <v>232363839.45000005</v>
      </c>
      <c r="D51" s="17">
        <f>132098854.58-713569.34</f>
        <v>131385285.24</v>
      </c>
      <c r="E51" s="17">
        <f>113254780.93+18397911.87</f>
        <v>131652692.80000001</v>
      </c>
    </row>
    <row r="52" spans="1:5" ht="17.25">
      <c r="A52" s="14" t="s">
        <v>58</v>
      </c>
      <c r="B52" s="15" t="s">
        <v>62</v>
      </c>
      <c r="C52" s="18">
        <f>20293540.96+1234991.65+616843.13+172490+40854795.3+729740+44242.28-4168.43+5140120+500000+4072230.85-135830+3000000+102696.25</f>
        <v>76621691.98999998</v>
      </c>
      <c r="D52" s="17">
        <f>13115960.89+1111110.42</f>
        <v>14227071.31</v>
      </c>
      <c r="E52" s="17">
        <v>13115960.89</v>
      </c>
    </row>
    <row r="53" spans="1:5" ht="34.5">
      <c r="A53" s="14" t="s">
        <v>53</v>
      </c>
      <c r="B53" s="15" t="s">
        <v>19</v>
      </c>
      <c r="C53" s="18">
        <f>129000+4000+1600+10000-7200</f>
        <v>137400</v>
      </c>
      <c r="D53" s="17">
        <v>113500</v>
      </c>
      <c r="E53" s="17">
        <v>113500</v>
      </c>
    </row>
    <row r="54" spans="1:5" ht="17.25">
      <c r="A54" s="14" t="s">
        <v>54</v>
      </c>
      <c r="B54" s="15" t="s">
        <v>20</v>
      </c>
      <c r="C54" s="18">
        <f>1370058+148500+25850-205588</f>
        <v>1338820</v>
      </c>
      <c r="D54" s="16">
        <v>1320058</v>
      </c>
      <c r="E54" s="16">
        <v>1320058</v>
      </c>
    </row>
    <row r="55" spans="1:5" ht="17.25">
      <c r="A55" s="14" t="s">
        <v>55</v>
      </c>
      <c r="B55" s="15" t="s">
        <v>21</v>
      </c>
      <c r="C55" s="18">
        <f>16114679.77-3029271.3+541681.82+10176.03+485609.97+253187.2+10348.08+459940</f>
        <v>14846351.569999998</v>
      </c>
      <c r="D55" s="17">
        <f>18385747.23-5834400</f>
        <v>12551347.23</v>
      </c>
      <c r="E55" s="17">
        <f>10567366.23+1983981</f>
        <v>12551347.23</v>
      </c>
    </row>
    <row r="56" spans="1:5" ht="17.25">
      <c r="A56" s="11" t="s">
        <v>56</v>
      </c>
      <c r="B56" s="12" t="s">
        <v>22</v>
      </c>
      <c r="C56" s="19">
        <f>C57</f>
        <v>23256112.54</v>
      </c>
      <c r="D56" s="13">
        <f>D57</f>
        <v>13868847.27</v>
      </c>
      <c r="E56" s="13">
        <f>E57</f>
        <v>13867652.27</v>
      </c>
    </row>
    <row r="57" spans="1:5" ht="17.25">
      <c r="A57" s="14" t="s">
        <v>57</v>
      </c>
      <c r="B57" s="15" t="s">
        <v>23</v>
      </c>
      <c r="C57" s="18">
        <f>20380926.3+805283.08+15014.39+1084014.49+1033.82+102348+530022.36+337470.1</f>
        <v>23256112.54</v>
      </c>
      <c r="D57" s="17">
        <f>12378074.08+1397987.19+92786</f>
        <v>13868847.27</v>
      </c>
      <c r="E57" s="17">
        <f>12378074.08+1397987.19+91591</f>
        <v>13867652.27</v>
      </c>
    </row>
    <row r="58" spans="1:5" ht="17.25">
      <c r="A58" s="11">
        <v>1000</v>
      </c>
      <c r="B58" s="12" t="s">
        <v>24</v>
      </c>
      <c r="C58" s="19">
        <f>SUM(C59:C61)</f>
        <v>9074423.14</v>
      </c>
      <c r="D58" s="13">
        <f>SUM(D59:D61)</f>
        <v>5191148.93</v>
      </c>
      <c r="E58" s="13">
        <f>SUM(E59:E61)</f>
        <v>4706359.76</v>
      </c>
    </row>
    <row r="59" spans="1:5" ht="17.25">
      <c r="A59" s="14">
        <v>1001</v>
      </c>
      <c r="B59" s="15" t="s">
        <v>25</v>
      </c>
      <c r="C59" s="20">
        <f>1562099.33+226123.92+29002.87+107504.43</f>
        <v>1924730.55</v>
      </c>
      <c r="D59" s="16">
        <v>484789.17</v>
      </c>
      <c r="E59" s="16">
        <v>0</v>
      </c>
    </row>
    <row r="60" spans="1:5" ht="17.25">
      <c r="A60" s="14">
        <v>1003</v>
      </c>
      <c r="B60" s="15" t="s">
        <v>26</v>
      </c>
      <c r="C60" s="18">
        <f>177260+20000</f>
        <v>197260</v>
      </c>
      <c r="D60" s="16">
        <v>177260</v>
      </c>
      <c r="E60" s="16">
        <v>177260</v>
      </c>
    </row>
    <row r="61" spans="1:5" ht="17.25">
      <c r="A61" s="14">
        <v>1004</v>
      </c>
      <c r="B61" s="15" t="s">
        <v>27</v>
      </c>
      <c r="C61" s="18">
        <f>7804132.53-944222.4+92522.46</f>
        <v>6952432.59</v>
      </c>
      <c r="D61" s="16">
        <v>4529099.76</v>
      </c>
      <c r="E61" s="16">
        <f>1696432.56+2832667.2</f>
        <v>4529099.76</v>
      </c>
    </row>
    <row r="62" spans="1:5" ht="17.25">
      <c r="A62" s="11">
        <v>1100</v>
      </c>
      <c r="B62" s="12" t="s">
        <v>28</v>
      </c>
      <c r="C62" s="19">
        <f>C63</f>
        <v>3384975.05</v>
      </c>
      <c r="D62" s="13">
        <f>D63</f>
        <v>2366203.77</v>
      </c>
      <c r="E62" s="13">
        <f>E63</f>
        <v>2366203.77</v>
      </c>
    </row>
    <row r="63" spans="1:5" ht="17.25">
      <c r="A63" s="14">
        <v>1102</v>
      </c>
      <c r="B63" s="15" t="s">
        <v>29</v>
      </c>
      <c r="C63" s="18">
        <f>2928498.53+72796.2-231033.43+290566.86+121648.4-25850+228348.49</f>
        <v>3384975.05</v>
      </c>
      <c r="D63" s="16">
        <v>2366203.77</v>
      </c>
      <c r="E63" s="16">
        <v>2366203.77</v>
      </c>
    </row>
    <row r="64" spans="1:5" ht="29.25" customHeight="1">
      <c r="A64" s="22" t="s">
        <v>68</v>
      </c>
      <c r="B64" s="22"/>
      <c r="C64" s="13">
        <f>C62+C58+C56+C49+C45+C39+C36+C28</f>
        <v>602505065.24</v>
      </c>
      <c r="D64" s="13">
        <f>D62+D58+D56+D49+D45+D39+D36+D28</f>
        <v>322065578.58000004</v>
      </c>
      <c r="E64" s="13">
        <f>E62+E58+E56+E49+E45+E39+E36+E28</f>
        <v>310793141.9499999</v>
      </c>
    </row>
    <row r="65" spans="1:5" ht="18.75">
      <c r="A65" s="6"/>
      <c r="E65" s="3" t="s">
        <v>83</v>
      </c>
    </row>
  </sheetData>
  <sheetProtection/>
  <mergeCells count="25">
    <mergeCell ref="A64:B64"/>
    <mergeCell ref="A23:E23"/>
    <mergeCell ref="C20:E20"/>
    <mergeCell ref="A24:E24"/>
    <mergeCell ref="C18:E18"/>
    <mergeCell ref="A25:A26"/>
    <mergeCell ref="B25:B26"/>
    <mergeCell ref="C25:E25"/>
    <mergeCell ref="C19:E19"/>
    <mergeCell ref="C15:E15"/>
    <mergeCell ref="C16:E16"/>
    <mergeCell ref="C17:E17"/>
    <mergeCell ref="C14:E14"/>
    <mergeCell ref="C13:E13"/>
    <mergeCell ref="C1:E1"/>
    <mergeCell ref="C2:E2"/>
    <mergeCell ref="C3:E3"/>
    <mergeCell ref="C4:E4"/>
    <mergeCell ref="C5:E5"/>
    <mergeCell ref="C6:E6"/>
    <mergeCell ref="C7:E7"/>
    <mergeCell ref="C8:E8"/>
    <mergeCell ref="C9:E9"/>
    <mergeCell ref="C10:E10"/>
    <mergeCell ref="C11:E11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2022-02-09T11:18:41Z</cp:lastPrinted>
  <dcterms:created xsi:type="dcterms:W3CDTF">2016-11-03T07:34:17Z</dcterms:created>
  <dcterms:modified xsi:type="dcterms:W3CDTF">2022-11-29T10:33:23Z</dcterms:modified>
  <cp:category/>
  <cp:version/>
  <cp:contentType/>
  <cp:contentStatus/>
</cp:coreProperties>
</file>