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<sst xmlns="http://schemas.openxmlformats.org/spreadsheetml/2006/main" count="97" uniqueCount="92">
  <si>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</si>
  <si>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</si>
  <si>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</si>
  <si>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</si>
  <si>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</si>
  <si>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</si>
  <si>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</si>
  <si>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</si>
  <si>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</si>
  <si>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</si>
  <si>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</si>
  <si>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</si>
  <si>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</si>
  <si>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</si>
  <si>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</si>
  <si>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</si>
  <si>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</si>
  <si>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</si>
  <si>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</si>
  <si>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</si>
  <si>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</si>
  <si>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</si>
  <si>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</si>
  <si>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</si>
  <si>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</si>
  <si>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</si>
  <si>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</si>
  <si>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</si>
  <si>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</si>
  <si>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</si>
  <si>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</si>
  <si>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</si>
  <si>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</si>
  <si>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</si>
  <si>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</si>
  <si>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</si>
  <si>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</si>
  <si>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</si>
  <si>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</si>
  <si>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</si>
  <si>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</si>
  <si>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</si>
  <si>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</si>
  <si>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</si>
  <si>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</si>
  <si>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</si>
  <si>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</si>
  <si>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</si>
  <si>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</si>
  <si>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</si>
  <si>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</si>
  <si>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</si>
  <si>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</si>
  <si>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</si>
  <si>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</si>
  <si>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</si>
  <si>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</si>
  <si>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</si>
  <si>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</si>
  <si>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</si>
  <si>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</si>
  <si>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</si>
  <si>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</si>
  <si>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</si>
  <si>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</si>
  <si>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</si>
  <si>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</si>
  <si>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</si>
  <si>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Гражданская оборона</t>
  </si>
  <si>
    <t>2024 год</t>
  </si>
  <si>
    <t>2025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</si>
  <si>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</si>
  <si>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</si>
  <si>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на 2024 год и на плановый</t>
  </si>
  <si>
    <t>период 2025 и 2026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</si>
  <si>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2024 год
 и на плановый период 2025 и 2026 годов</t>
  </si>
  <si>
    <t>2026 год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</si>
  <si>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</si>
  <si>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от 22.12.2023 № 115  </t>
  </si>
  <si>
    <t>"О внесении изменений и дополнений</t>
  </si>
  <si>
    <t xml:space="preserve">в решение Совета Южского </t>
  </si>
  <si>
    <t>от 22.12.2023 № 115 "О бюджете</t>
  </si>
  <si>
    <t>Южского муниципального района</t>
  </si>
  <si>
    <t>период 2025 и 2026 годов""</t>
  </si>
  <si>
    <t>"Приложение № 8</t>
  </si>
  <si>
    <t>0407</t>
  </si>
  <si>
    <t>Лесное хозяйство</t>
  </si>
  <si>
    <t>1006</t>
  </si>
  <si>
    <t>Другие вопросы в области социальной политики</t>
  </si>
  <si>
    <t>"</t>
  </si>
  <si>
    <t>Приложение № 8</t>
  </si>
  <si>
    <t xml:space="preserve">от 22.03.2024 № 16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</si>
</sst>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4" t="s">
        <v>90</v>
      </c>
      <c r="D1" s="24"/>
      <c r="E1" s="24"/>
    </row>
    <row r="2" spans="3:5" ht="18.75">
      <c r="C2" s="24" t="s">
        <v>29</v>
      </c>
      <c r="D2" s="24"/>
      <c r="E2" s="24"/>
    </row>
    <row r="3" spans="3:5" ht="18.75">
      <c r="C3" s="24" t="s">
        <v>30</v>
      </c>
      <c r="D3" s="24"/>
      <c r="E3" s="24"/>
    </row>
    <row r="4" spans="3:5" ht="18.75">
      <c r="C4" s="24" t="s">
        <v>79</v>
      </c>
      <c r="D4" s="24"/>
      <c r="E4" s="24"/>
    </row>
    <row r="5" spans="3:5" ht="18.75">
      <c r="C5" s="24" t="s">
        <v>80</v>
      </c>
      <c r="D5" s="24"/>
      <c r="E5" s="24"/>
    </row>
    <row r="6" spans="3:5" ht="18.75">
      <c r="C6" s="24" t="s">
        <v>30</v>
      </c>
      <c r="D6" s="24"/>
      <c r="E6" s="24"/>
    </row>
    <row r="7" spans="3:5" ht="18.75">
      <c r="C7" s="24" t="s">
        <v>81</v>
      </c>
      <c r="D7" s="24"/>
      <c r="E7" s="24"/>
    </row>
    <row r="8" spans="3:5" ht="18.75">
      <c r="C8" s="24" t="s">
        <v>82</v>
      </c>
      <c r="D8" s="24"/>
      <c r="E8" s="24"/>
    </row>
    <row r="9" spans="3:5" ht="18.75">
      <c r="C9" s="24" t="s">
        <v>73</v>
      </c>
      <c r="D9" s="24"/>
      <c r="E9" s="24"/>
    </row>
    <row r="10" spans="3:5" ht="18.75">
      <c r="C10" s="24" t="s">
        <v>83</v>
      </c>
      <c r="D10" s="24"/>
      <c r="E10" s="24"/>
    </row>
    <row r="11" spans="3:5" ht="18.75">
      <c r="C11" s="28" t="s">
        <v>91</v>
      </c>
      <c r="D11" s="24"/>
      <c r="E11" s="24"/>
    </row>
    <row r="13" spans="3:6" ht="18.75">
      <c r="C13" s="24" t="s">
        <v>84</v>
      </c>
      <c r="D13" s="24"/>
      <c r="E13" s="24"/>
      <c r="F13" s="5"/>
    </row>
    <row r="14" spans="3:6" ht="18.75">
      <c r="C14" s="24" t="s">
        <v>29</v>
      </c>
      <c r="D14" s="24"/>
      <c r="E14" s="24"/>
      <c r="F14" s="5"/>
    </row>
    <row r="15" spans="3:6" ht="18.75">
      <c r="C15" s="24" t="s">
        <v>30</v>
      </c>
      <c r="D15" s="24"/>
      <c r="E15" s="24"/>
      <c r="F15" s="5"/>
    </row>
    <row r="16" spans="3:6" ht="18.75">
      <c r="C16" s="24" t="s">
        <v>31</v>
      </c>
      <c r="D16" s="24"/>
      <c r="E16" s="24"/>
      <c r="F16" s="5"/>
    </row>
    <row r="17" spans="3:6" ht="18.75">
      <c r="C17" s="24" t="s">
        <v>30</v>
      </c>
      <c r="D17" s="24"/>
      <c r="E17" s="24"/>
      <c r="F17" s="5"/>
    </row>
    <row r="18" spans="3:6" ht="18.75">
      <c r="C18" s="24" t="s">
        <v>73</v>
      </c>
      <c r="D18" s="24"/>
      <c r="E18" s="24"/>
      <c r="F18" s="5"/>
    </row>
    <row r="19" spans="3:6" ht="18.75">
      <c r="C19" s="24" t="s">
        <v>74</v>
      </c>
      <c r="D19" s="24"/>
      <c r="E19" s="24"/>
      <c r="F19" s="5"/>
    </row>
    <row r="20" spans="3:6" ht="18.75">
      <c r="C20" s="27" t="s">
        <v>78</v>
      </c>
      <c r="D20" s="28"/>
      <c r="E20" s="28"/>
      <c r="F20" s="5"/>
    </row>
    <row r="23" spans="1:5" ht="60" customHeight="1">
      <c r="A23" s="26" t="s">
        <v>75</v>
      </c>
      <c r="B23" s="26"/>
      <c r="C23" s="26"/>
      <c r="D23" s="26"/>
      <c r="E23" s="26"/>
    </row>
    <row r="24" spans="1:5" ht="18.75" customHeight="1">
      <c r="A24" s="29"/>
      <c r="B24" s="29"/>
      <c r="C24" s="29"/>
      <c r="D24" s="29"/>
      <c r="E24" s="29"/>
    </row>
    <row r="25" spans="1:5" ht="17.25">
      <c r="A25" s="30" t="s">
        <v>0</v>
      </c>
      <c r="B25" s="31" t="s">
        <v>1</v>
      </c>
      <c r="C25" s="32" t="s">
        <v>2</v>
      </c>
      <c r="D25" s="32"/>
      <c r="E25" s="32"/>
    </row>
    <row r="26" spans="1:5" ht="29.25" customHeight="1">
      <c r="A26" s="30"/>
      <c r="B26" s="31"/>
      <c r="C26" s="7" t="s">
        <v>69</v>
      </c>
      <c r="D26" s="7" t="s">
        <v>70</v>
      </c>
      <c r="E26" s="7" t="s">
        <v>76</v>
      </c>
    </row>
    <row r="27" spans="1:5" ht="13.5" customHeight="1">
      <c r="A27" s="8" t="s">
        <v>64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32</v>
      </c>
      <c r="B28" s="12" t="s">
        <v>3</v>
      </c>
      <c r="C28" s="13">
        <f>SUM(C29:C35)</f>
        <v>89663744.15</v>
      </c>
      <c r="D28" s="13">
        <f>SUM(D29:D35)</f>
        <v>64809265.9</v>
      </c>
      <c r="E28" s="13">
        <f>SUM(E29:E35)</f>
        <v>64846405.31</v>
      </c>
    </row>
    <row r="29" spans="1:5" ht="34.5">
      <c r="A29" s="14" t="s">
        <v>33</v>
      </c>
      <c r="B29" s="15" t="s">
        <v>4</v>
      </c>
      <c r="C29" s="16">
        <f>2008911.79+26618.08</f>
        <v>2035529.87</v>
      </c>
      <c r="D29" s="16">
        <v>1426421</v>
      </c>
      <c r="E29" s="16">
        <v>1426421</v>
      </c>
    </row>
    <row r="30" spans="1:5" ht="51.75">
      <c r="A30" s="14" t="s">
        <v>34</v>
      </c>
      <c r="B30" s="15" t="s">
        <v>5</v>
      </c>
      <c r="C30" s="16">
        <f>4200304.82+49673.04</f>
        <v>4249977.86</v>
      </c>
      <c r="D30" s="16">
        <v>3357002.35</v>
      </c>
      <c r="E30" s="16">
        <v>3357002.35</v>
      </c>
    </row>
    <row r="31" spans="1:5" ht="51.75">
      <c r="A31" s="14" t="s">
        <v>35</v>
      </c>
      <c r="B31" s="15" t="s">
        <v>77</v>
      </c>
      <c r="C31" s="18">
        <f>27984574.63+443321.21+52825.42</f>
        <v>28480721.26</v>
      </c>
      <c r="D31" s="17">
        <v>21748279.75</v>
      </c>
      <c r="E31" s="17">
        <v>21748279.75</v>
      </c>
    </row>
    <row r="32" spans="1:5" ht="20.25" customHeight="1">
      <c r="A32" s="14" t="s">
        <v>62</v>
      </c>
      <c r="B32" s="15" t="s">
        <v>63</v>
      </c>
      <c r="C32" s="18">
        <f>997.44-440.68+2797.29</f>
        <v>3354.05</v>
      </c>
      <c r="D32" s="17">
        <f>492.79+2746.8</f>
        <v>3239.59</v>
      </c>
      <c r="E32" s="17">
        <v>43979</v>
      </c>
    </row>
    <row r="33" spans="1:5" ht="51.75">
      <c r="A33" s="14" t="s">
        <v>36</v>
      </c>
      <c r="B33" s="15" t="s">
        <v>6</v>
      </c>
      <c r="C33" s="18">
        <f>9980641.43+4068130.9+170884.52+2193.24+9558</f>
        <v>14231408.09</v>
      </c>
      <c r="D33" s="16">
        <f>7866710.74+3207094.11</f>
        <v>11073804.85</v>
      </c>
      <c r="E33" s="16">
        <f>7866710.74+3203494.11</f>
        <v>11070204.85</v>
      </c>
    </row>
    <row r="34" spans="1:5" ht="17.25">
      <c r="A34" s="14" t="s">
        <v>37</v>
      </c>
      <c r="B34" s="15" t="s">
        <v>7</v>
      </c>
      <c r="C34" s="18">
        <f>500000-20000</f>
        <v>480000</v>
      </c>
      <c r="D34" s="17">
        <v>110000</v>
      </c>
      <c r="E34" s="16">
        <v>110000</v>
      </c>
    </row>
    <row r="35" spans="1:5" ht="17.25">
      <c r="A35" s="14" t="s">
        <v>38</v>
      </c>
      <c r="B35" s="15" t="s">
        <v>8</v>
      </c>
      <c r="C35" s="18">
        <f>19660148.98+11000+10962296.28+6269631.25+1016027.95+1421008.6+424388.7+418251.26</f>
        <v>40182753.02</v>
      </c>
      <c r="D35" s="16">
        <f>13254360+8967904.68+4868253.68</f>
        <v>27090518.36</v>
      </c>
      <c r="E35" s="16">
        <f>13254360+8967904.68+4868253.68</f>
        <v>27090518.36</v>
      </c>
    </row>
    <row r="36" spans="1:5" ht="34.5">
      <c r="A36" s="11" t="s">
        <v>39</v>
      </c>
      <c r="B36" s="12" t="s">
        <v>9</v>
      </c>
      <c r="C36" s="19">
        <f>SUM(C37:C38)</f>
        <v>651996.85</v>
      </c>
      <c r="D36" s="19">
        <f>SUM(D37:D38)</f>
        <v>496996.85</v>
      </c>
      <c r="E36" s="19">
        <f>SUM(E37:E38)</f>
        <v>496996.85</v>
      </c>
    </row>
    <row r="37" spans="1:5" ht="31.5" customHeight="1">
      <c r="A37" s="14" t="s">
        <v>40</v>
      </c>
      <c r="B37" s="15" t="s">
        <v>68</v>
      </c>
      <c r="C37" s="18">
        <v>551996.85</v>
      </c>
      <c r="D37" s="16">
        <v>496996.85</v>
      </c>
      <c r="E37" s="16">
        <v>496996.85</v>
      </c>
    </row>
    <row r="38" spans="1:5" ht="57" customHeight="1">
      <c r="A38" s="14" t="s">
        <v>71</v>
      </c>
      <c r="B38" s="15" t="s">
        <v>72</v>
      </c>
      <c r="C38" s="18">
        <v>100000</v>
      </c>
      <c r="D38" s="16">
        <v>0</v>
      </c>
      <c r="E38" s="16">
        <v>0</v>
      </c>
    </row>
    <row r="39" spans="1:5" ht="17.25">
      <c r="A39" s="11" t="s">
        <v>41</v>
      </c>
      <c r="B39" s="12" t="s">
        <v>10</v>
      </c>
      <c r="C39" s="19">
        <f>SUM(C40:C44)</f>
        <v>40457399.08</v>
      </c>
      <c r="D39" s="13">
        <f>SUM(D40:D44)</f>
        <v>24462918.47</v>
      </c>
      <c r="E39" s="13">
        <f>SUM(E40:E44)</f>
        <v>16340319.55</v>
      </c>
    </row>
    <row r="40" spans="1:5" ht="17.25">
      <c r="A40" s="14" t="s">
        <v>42</v>
      </c>
      <c r="B40" s="15" t="s">
        <v>11</v>
      </c>
      <c r="C40" s="18">
        <f>45000+175092.59+182433.22+520.91</f>
        <v>403046.72</v>
      </c>
      <c r="D40" s="17">
        <f>45000+183288.84+194219.14+538.49-538.49</f>
        <v>422507.98</v>
      </c>
      <c r="E40" s="16">
        <f>45000+183288.84+213551.78+290.71</f>
        <v>442131.33</v>
      </c>
    </row>
    <row r="41" spans="1:5" ht="17.25">
      <c r="A41" s="14" t="s">
        <v>85</v>
      </c>
      <c r="B41" s="15" t="s">
        <v>86</v>
      </c>
      <c r="C41" s="18">
        <v>402000</v>
      </c>
      <c r="D41" s="17">
        <v>0</v>
      </c>
      <c r="E41" s="16">
        <v>0</v>
      </c>
    </row>
    <row r="42" spans="1:5" ht="17.25">
      <c r="A42" s="14" t="s">
        <v>43</v>
      </c>
      <c r="B42" s="15" t="s">
        <v>12</v>
      </c>
      <c r="C42" s="18">
        <v>4536904.45</v>
      </c>
      <c r="D42" s="16">
        <v>4536904.45</v>
      </c>
      <c r="E42" s="16">
        <f>5040729.6-5040729.6</f>
        <v>0</v>
      </c>
    </row>
    <row r="43" spans="1:5" ht="17.25">
      <c r="A43" s="14" t="s">
        <v>44</v>
      </c>
      <c r="B43" s="15" t="s">
        <v>13</v>
      </c>
      <c r="C43" s="18">
        <f>18741806.04+4740887.9+150000+10997753.97</f>
        <v>34630447.91</v>
      </c>
      <c r="D43" s="16">
        <v>19043506.04</v>
      </c>
      <c r="E43" s="16">
        <v>15437113.64</v>
      </c>
    </row>
    <row r="44" spans="1:5" ht="17.25">
      <c r="A44" s="14" t="s">
        <v>45</v>
      </c>
      <c r="B44" s="15" t="s">
        <v>14</v>
      </c>
      <c r="C44" s="18">
        <f>90000+370000+25000</f>
        <v>485000</v>
      </c>
      <c r="D44" s="17">
        <f>90000+370000-538.49+538.49</f>
        <v>460000</v>
      </c>
      <c r="E44" s="17">
        <f>90000+370000+1365.29-290.71</f>
        <v>461074.57999999996</v>
      </c>
    </row>
    <row r="45" spans="1:5" ht="17.25">
      <c r="A45" s="11" t="s">
        <v>46</v>
      </c>
      <c r="B45" s="12" t="s">
        <v>15</v>
      </c>
      <c r="C45" s="19">
        <f>SUM(C46:C48)</f>
        <v>13151010.2</v>
      </c>
      <c r="D45" s="13">
        <f>SUM(D46:D48)</f>
        <v>7792036.140000001</v>
      </c>
      <c r="E45" s="13">
        <f>SUM(E46:E48)</f>
        <v>7792036.140000001</v>
      </c>
    </row>
    <row r="46" spans="1:5" ht="17.25">
      <c r="A46" s="14" t="s">
        <v>47</v>
      </c>
      <c r="B46" s="15" t="s">
        <v>59</v>
      </c>
      <c r="C46" s="18">
        <v>981481.13</v>
      </c>
      <c r="D46" s="17">
        <v>732341.38</v>
      </c>
      <c r="E46" s="16">
        <v>732341.38</v>
      </c>
    </row>
    <row r="47" spans="1:5" ht="17.25">
      <c r="A47" s="14" t="s">
        <v>58</v>
      </c>
      <c r="B47" s="15" t="s">
        <v>16</v>
      </c>
      <c r="C47" s="18">
        <f>7788581.45+147189.18-83060+153590.3</f>
        <v>8006300.93</v>
      </c>
      <c r="D47" s="17">
        <f>4634446.79</f>
        <v>4634446.79</v>
      </c>
      <c r="E47" s="17">
        <f>4634446.79</f>
        <v>4634446.79</v>
      </c>
    </row>
    <row r="48" spans="1:5" ht="17.25">
      <c r="A48" s="14" t="s">
        <v>48</v>
      </c>
      <c r="B48" s="15" t="s">
        <v>60</v>
      </c>
      <c r="C48" s="20">
        <f>2021900.79+6376.82+1444523.4+690427.13</f>
        <v>4163228.1399999997</v>
      </c>
      <c r="D48" s="17">
        <f>2425247.97</f>
        <v>2425247.97</v>
      </c>
      <c r="E48" s="17">
        <f>2425247.97</f>
        <v>2425247.97</v>
      </c>
    </row>
    <row r="49" spans="1:5" ht="17.25">
      <c r="A49" s="11" t="s">
        <v>49</v>
      </c>
      <c r="B49" s="12" t="s">
        <v>65</v>
      </c>
      <c r="C49" s="19">
        <f>SUM(C50:C55)</f>
        <v>331338538.84999996</v>
      </c>
      <c r="D49" s="13">
        <f>SUM(D50:D55)</f>
        <v>330838263.91999996</v>
      </c>
      <c r="E49" s="13">
        <f>SUM(E50:E55)</f>
        <v>272303342.06</v>
      </c>
    </row>
    <row r="50" spans="1:5" ht="17.25">
      <c r="A50" s="14" t="s">
        <v>50</v>
      </c>
      <c r="B50" s="15" t="s">
        <v>17</v>
      </c>
      <c r="C50" s="18">
        <f>90250902.47+6635639.97+346430.72+241433.87+5679505</f>
        <v>103153912.03</v>
      </c>
      <c r="D50" s="17">
        <v>74277627.31</v>
      </c>
      <c r="E50" s="17">
        <f>74554077.95+3230020.15</f>
        <v>77784098.10000001</v>
      </c>
    </row>
    <row r="51" spans="1:5" ht="17.25">
      <c r="A51" s="14" t="s">
        <v>51</v>
      </c>
      <c r="B51" s="15" t="s">
        <v>66</v>
      </c>
      <c r="C51" s="18">
        <f>170415308.05-30.43+6426315.39+971763.89+2379556.88+304400.24</f>
        <v>180497314.01999998</v>
      </c>
      <c r="D51" s="17">
        <f>160859878.07-13492.75-30.43+65891442.51</f>
        <v>226737797.39999998</v>
      </c>
      <c r="E51" s="17">
        <f>142867215.5-32880.5-30.43+21862100.18</f>
        <v>164696404.75</v>
      </c>
    </row>
    <row r="52" spans="1:5" ht="17.25">
      <c r="A52" s="14" t="s">
        <v>57</v>
      </c>
      <c r="B52" s="15" t="s">
        <v>61</v>
      </c>
      <c r="C52" s="18">
        <f>5377503.25+13208534.19+8214594.87+24662.05+636633.4</f>
        <v>27461927.759999998</v>
      </c>
      <c r="D52" s="17">
        <f>4634765.75+10313636.56-28490.55</f>
        <v>14919911.76</v>
      </c>
      <c r="E52" s="17">
        <f>4634765.75+10313636.56-28490.55</f>
        <v>14919911.76</v>
      </c>
    </row>
    <row r="53" spans="1:5" ht="34.5">
      <c r="A53" s="14" t="s">
        <v>52</v>
      </c>
      <c r="B53" s="15" t="s">
        <v>18</v>
      </c>
      <c r="C53" s="18">
        <f>48500+8000+58000+8000+6500+21500</f>
        <v>150500</v>
      </c>
      <c r="D53" s="17">
        <f>48500+8000+58000+8000</f>
        <v>122500</v>
      </c>
      <c r="E53" s="17">
        <f>48500+8000+58000+8000</f>
        <v>122500</v>
      </c>
    </row>
    <row r="54" spans="1:5" ht="17.25">
      <c r="A54" s="14" t="s">
        <v>53</v>
      </c>
      <c r="B54" s="15" t="s">
        <v>19</v>
      </c>
      <c r="C54" s="18">
        <f>213100+237390</f>
        <v>450490</v>
      </c>
      <c r="D54" s="16">
        <f>265100+202390</f>
        <v>467490</v>
      </c>
      <c r="E54" s="16">
        <f>265100+202390</f>
        <v>467490</v>
      </c>
    </row>
    <row r="55" spans="1:5" ht="17.25">
      <c r="A55" s="14" t="s">
        <v>54</v>
      </c>
      <c r="B55" s="15" t="s">
        <v>20</v>
      </c>
      <c r="C55" s="18">
        <f>18307791.02+30.43+984101.16+385297.85-52825.42</f>
        <v>19624395.04</v>
      </c>
      <c r="D55" s="17">
        <f>14312907.02+30.43</f>
        <v>14312937.45</v>
      </c>
      <c r="E55" s="17">
        <f>14312907.02+30.43</f>
        <v>14312937.45</v>
      </c>
    </row>
    <row r="56" spans="1:5" ht="17.25">
      <c r="A56" s="11" t="s">
        <v>55</v>
      </c>
      <c r="B56" s="12" t="s">
        <v>21</v>
      </c>
      <c r="C56" s="19">
        <f>C57</f>
        <v>28390809.33</v>
      </c>
      <c r="D56" s="13">
        <f>D57</f>
        <v>14038776.49</v>
      </c>
      <c r="E56" s="13">
        <f>E57</f>
        <v>14039910.75</v>
      </c>
    </row>
    <row r="57" spans="1:5" ht="17.25">
      <c r="A57" s="14" t="s">
        <v>56</v>
      </c>
      <c r="B57" s="15" t="s">
        <v>22</v>
      </c>
      <c r="C57" s="18">
        <f>17956695.75+80033-3998+7757471.36+2475817.22+124790</f>
        <v>28390809.33</v>
      </c>
      <c r="D57" s="17">
        <f>14055082.5-16306.01</f>
        <v>14038776.49</v>
      </c>
      <c r="E57" s="17">
        <f>13978117.81+61792.94</f>
        <v>14039910.75</v>
      </c>
    </row>
    <row r="58" spans="1:5" ht="17.25">
      <c r="A58" s="11">
        <v>1000</v>
      </c>
      <c r="B58" s="12" t="s">
        <v>23</v>
      </c>
      <c r="C58" s="19">
        <f>SUM(C59:C62)</f>
        <v>11126047.67</v>
      </c>
      <c r="D58" s="19">
        <f>SUM(D59:D62)</f>
        <v>6878631.75</v>
      </c>
      <c r="E58" s="19">
        <f>SUM(E59:E62)</f>
        <v>9092922.75</v>
      </c>
    </row>
    <row r="59" spans="1:5" ht="17.25">
      <c r="A59" s="14">
        <v>1001</v>
      </c>
      <c r="B59" s="15" t="s">
        <v>24</v>
      </c>
      <c r="C59" s="20">
        <f>2217974.52+55616.66</f>
        <v>2273591.18</v>
      </c>
      <c r="D59" s="16">
        <v>0</v>
      </c>
      <c r="E59" s="16">
        <v>0</v>
      </c>
    </row>
    <row r="60" spans="1:5" ht="17.25">
      <c r="A60" s="14">
        <v>1003</v>
      </c>
      <c r="B60" s="15" t="s">
        <v>25</v>
      </c>
      <c r="C60" s="18">
        <f>177260+20000</f>
        <v>197260</v>
      </c>
      <c r="D60" s="16">
        <v>177260</v>
      </c>
      <c r="E60" s="16">
        <v>177260</v>
      </c>
    </row>
    <row r="61" spans="1:5" ht="17.25">
      <c r="A61" s="14">
        <v>1004</v>
      </c>
      <c r="B61" s="15" t="s">
        <v>26</v>
      </c>
      <c r="C61" s="18">
        <f>1465727.73+7053898.76-64430+14950-14950</f>
        <v>8455196.49</v>
      </c>
      <c r="D61" s="16">
        <f>1567527.13+5198274.62-64430</f>
        <v>6701371.75</v>
      </c>
      <c r="E61" s="16">
        <f>1560439.83+4143787.56+3211435.36</f>
        <v>8915662.75</v>
      </c>
    </row>
    <row r="62" spans="1:5" ht="17.25">
      <c r="A62" s="14" t="s">
        <v>87</v>
      </c>
      <c r="B62" s="15" t="s">
        <v>88</v>
      </c>
      <c r="C62" s="18">
        <v>200000</v>
      </c>
      <c r="D62" s="16">
        <v>0</v>
      </c>
      <c r="E62" s="16">
        <v>0</v>
      </c>
    </row>
    <row r="63" spans="1:5" ht="17.25">
      <c r="A63" s="11">
        <v>1100</v>
      </c>
      <c r="B63" s="12" t="s">
        <v>27</v>
      </c>
      <c r="C63" s="19">
        <f>C64</f>
        <v>3837750.9699999997</v>
      </c>
      <c r="D63" s="13">
        <f>D64</f>
        <v>2775824.05</v>
      </c>
      <c r="E63" s="13">
        <f>E64</f>
        <v>2755824.05</v>
      </c>
    </row>
    <row r="64" spans="1:5" ht="17.25">
      <c r="A64" s="14">
        <v>1102</v>
      </c>
      <c r="B64" s="15" t="s">
        <v>28</v>
      </c>
      <c r="C64" s="18">
        <f>3406364.82+190700+152334+36352.15+52000</f>
        <v>3837750.9699999997</v>
      </c>
      <c r="D64" s="16">
        <f>2585124.05+190700</f>
        <v>2775824.05</v>
      </c>
      <c r="E64" s="16">
        <f>2565124.05+190700</f>
        <v>2755824.05</v>
      </c>
    </row>
    <row r="65" spans="1:5" ht="29.25" customHeight="1">
      <c r="A65" s="25" t="s">
        <v>67</v>
      </c>
      <c r="B65" s="25"/>
      <c r="C65" s="13">
        <f>C63+C58+C56+C49+C45+C39+C36+C28</f>
        <v>518617297.0999999</v>
      </c>
      <c r="D65" s="13">
        <f>D63+D58+D56+D49+D45+D39+D36+D28</f>
        <v>452092713.56999993</v>
      </c>
      <c r="E65" s="13">
        <f>E63+E58+E56+E49+E45+E39+E36+E28</f>
        <v>387667757.46000004</v>
      </c>
    </row>
    <row r="66" spans="1:5" ht="18.75">
      <c r="A66" s="6"/>
      <c r="E66" s="3" t="s">
        <v>89</v>
      </c>
    </row>
    <row r="67" spans="2:5" ht="15">
      <c r="B67" s="21"/>
      <c r="C67" s="22"/>
      <c r="D67" s="22"/>
      <c r="E67" s="22"/>
    </row>
    <row r="68" spans="2:5" ht="17.25">
      <c r="B68" s="21"/>
      <c r="C68" s="23"/>
      <c r="D68" s="23"/>
      <c r="E68" s="23"/>
    </row>
  </sheetData>
  <sheetProtection/>
  <mergeCells count="25">
    <mergeCell ref="C11:E11"/>
    <mergeCell ref="C1:E1"/>
    <mergeCell ref="C2:E2"/>
    <mergeCell ref="C3:E3"/>
    <mergeCell ref="C4:E4"/>
    <mergeCell ref="C5:E5"/>
    <mergeCell ref="A65:B65"/>
    <mergeCell ref="A23:E23"/>
    <mergeCell ref="C20:E20"/>
    <mergeCell ref="A24:E24"/>
    <mergeCell ref="C18:E18"/>
    <mergeCell ref="A25:A26"/>
    <mergeCell ref="B25:B26"/>
    <mergeCell ref="C25:E25"/>
    <mergeCell ref="C19:E19"/>
    <mergeCell ref="C15:E15"/>
    <mergeCell ref="C16:E16"/>
    <mergeCell ref="C17:E17"/>
    <mergeCell ref="C14:E14"/>
    <mergeCell ref="C13:E13"/>
    <mergeCell ref="C6:E6"/>
    <mergeCell ref="C7:E7"/>
    <mergeCell ref="C8:E8"/>
    <mergeCell ref="C9:E9"/>
    <mergeCell ref="C10:E10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2024-03-22T06:06:15Z</cp:lastPrinted>
  <dcterms:created xsi:type="dcterms:W3CDTF">2016-11-03T07:34:17Z</dcterms:created>
  <dcterms:modified xsi:type="dcterms:W3CDTF">2024-03-22T06:06:28Z</dcterms:modified>
  <cp:category/>
  <cp:version/>
  <cp:contentType/>
  <cp:contentStatus/>
</cp:coreProperties>
</file>