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8616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1'!$13:$13</definedName>
  </definedNames>
  <calcPr fullCalcOnLoad="1"/>
</workbook>
</file>

<file path=xl/sharedStrings.xml><?xml version="1.0" encoding="utf-8"?>
<sst xmlns="http://schemas.openxmlformats.org/spreadsheetml/2006/main" count="518" uniqueCount="427">
  <si>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</si>
  <si>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</si>
  <si>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</si>
  <si>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</si>
  <si>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</si>
  <si>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</si>
  <si>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</si>
  <si>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</si>
  <si>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</si>
  <si>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</si>
  <si>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</si>
  <si>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</si>
  <si>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</si>
  <si>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182 1 01 02010 01 0000 110</t>
  </si>
  <si>
    <t>182 1 01 02020 01 0000 110</t>
  </si>
  <si>
    <t>182 1 01 02030 01 0000 110</t>
  </si>
  <si>
    <t>182 1 01 02040 01 0000 110</t>
  </si>
  <si>
    <t>000 1 05 00000 00 0000 000</t>
  </si>
  <si>
    <t>182 1 05 03010 01 0000 110</t>
  </si>
  <si>
    <t>000 1 08 00000 00 0000 000</t>
  </si>
  <si>
    <t>182 1 08 03010 01 0000 110</t>
  </si>
  <si>
    <t>000 1 08 07000 01 0000 110</t>
  </si>
  <si>
    <t>000 1 11 00000 00 0000 000</t>
  </si>
  <si>
    <t>000 1 11 05000 00 0000 120</t>
  </si>
  <si>
    <t>041 1 11 05035 05 0000 120</t>
  </si>
  <si>
    <t>000 1 12 00000 00 0000 000</t>
  </si>
  <si>
    <t>Плата за размещение отходов производства и потребления</t>
  </si>
  <si>
    <t>000 1 13 00000 00 0000 000</t>
  </si>
  <si>
    <t>000 1 13 01995 05 0000 130</t>
  </si>
  <si>
    <t>000 1 14 00000 00 0000 000</t>
  </si>
  <si>
    <t>000 1 14 02000 00 0000 000</t>
  </si>
  <si>
    <t>041 1 14 02053 05 0000 410</t>
  </si>
  <si>
    <t>000 1 14 06000 00 0000 430</t>
  </si>
  <si>
    <t>000 1 16 00000 00 0000 000</t>
  </si>
  <si>
    <t>000 2 00 00000 00 0000 000</t>
  </si>
  <si>
    <t>000 1 11 05010 00 0000 120</t>
  </si>
  <si>
    <t>000 1 11 05030 00 0000 120</t>
  </si>
  <si>
    <t>000 1 12 01000 01 0000 120</t>
  </si>
  <si>
    <t>000 1 13 01000 00 0000 130</t>
  </si>
  <si>
    <t>000 1 13 01990 00 0000 130</t>
  </si>
  <si>
    <t>000 1 14 06010 00 0000 430</t>
  </si>
  <si>
    <t>Код классификации доходов бюджетов Российской Федерации</t>
  </si>
  <si>
    <t>Наименование доходов</t>
  </si>
  <si>
    <t>000 1 03 00000 00 0000 000</t>
  </si>
  <si>
    <t>000 1 03 02000 01 0000 110</t>
  </si>
  <si>
    <t>000 1 05 03000 01 0000 110</t>
  </si>
  <si>
    <t>ПЛАТЕЖИ ПРИ ПОЛЬЗОВАНИИ ПРИРОДНЫМИ РЕСУРСАМИ</t>
  </si>
  <si>
    <t>000 2 02 00000 00 0000 000</t>
  </si>
  <si>
    <t>НАЛОГИ НА ТОВАРЫ (РАБОТЫ, УСЛУГИ), РЕАЛИЗУЕМЫЕ НА ТЕРРИТОРИИ РОССИЙСКОЙ ФЕДЕРАЦИИ</t>
  </si>
  <si>
    <t>041 1 11 05025 05 0000 120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</si>
  <si>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</si>
  <si>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</si>
  <si>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000 1 11 05020 00 0000 120</t>
  </si>
  <si>
    <t>000 1 01 02010 01 0000 110</t>
  </si>
  <si>
    <t>000 1 01 02020 01 0000 110</t>
  </si>
  <si>
    <t>000 1 01 02030 01 0000 110</t>
  </si>
  <si>
    <t>000 1 01 02040 01 0000 110</t>
  </si>
  <si>
    <t>000 1 03 02250 01 0000 110</t>
  </si>
  <si>
    <t>000 1 03 02240 01 0000 110</t>
  </si>
  <si>
    <t>000 1 03 02230 01 0000 110</t>
  </si>
  <si>
    <t>000 1 08 03000 01 0000 110</t>
  </si>
  <si>
    <t>000 1 08 03010 01 0000 110</t>
  </si>
  <si>
    <t>000 1 08 07150 01 0000 110</t>
  </si>
  <si>
    <t>000 1 11 05025 05 0000 120</t>
  </si>
  <si>
    <t>000 1 11 05035 05 0000 120</t>
  </si>
  <si>
    <t>000 1 12 01040 01 0000 120</t>
  </si>
  <si>
    <t>000 1 14 02050 05 0000 410</t>
  </si>
  <si>
    <t>000 1 14 02053 05 0000 410</t>
  </si>
  <si>
    <t>000 1 05 03010 01 0000 110</t>
  </si>
  <si>
    <t>000 1 13 02000 00 0000 130</t>
  </si>
  <si>
    <t>000 1 13 02990 00 0000 130</t>
  </si>
  <si>
    <t>000 1 13 02995 05 0000 130</t>
  </si>
  <si>
    <t>Прочие субвенции</t>
  </si>
  <si>
    <t xml:space="preserve">000 1 11 05013 13 0000 120 </t>
  </si>
  <si>
    <t>041 1 11 05013 13 0000 120</t>
  </si>
  <si>
    <t>041 1 14 06013 13 0000 430</t>
  </si>
  <si>
    <t>000 1 14 06013 13 0000 430</t>
  </si>
  <si>
    <t>041 1 08 07150 01 0000 110</t>
  </si>
  <si>
    <t>000 1 05 04000 02 0000 110</t>
  </si>
  <si>
    <t>Налог, взимаемый в связи с применением патентной системы налогообложения</t>
  </si>
  <si>
    <t>Прочие доходы от компенсации затрат бюджетов муниципальных районов</t>
  </si>
  <si>
    <t>000 1 05 04020 02 0000 110</t>
  </si>
  <si>
    <t>182 1 05 04020 02 0000 110</t>
  </si>
  <si>
    <t xml:space="preserve">НАЛОГОВЫЕ И НЕНАЛОГОВЫЕ ДОХОДЫ </t>
  </si>
  <si>
    <t>000 1 11 05013 05 0000 120</t>
  </si>
  <si>
    <t>041 1 11 05013 05 0000 120</t>
  </si>
  <si>
    <t>000 1 14 06013 05 0000 430</t>
  </si>
  <si>
    <t>041 1 14 06013 05 0000 430</t>
  </si>
  <si>
    <t>Доходы от продажи земельных участков, государственная собственность на которые не разграничена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</si>
  <si>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</si>
  <si>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000 1 03 02260 01 0000 110</t>
  </si>
  <si>
    <t>000 2 02 10000 00 0000 150</t>
  </si>
  <si>
    <t>000 2 02 15001 00 0000 150</t>
  </si>
  <si>
    <t>000 2 02 15001 05 0000 150</t>
  </si>
  <si>
    <t>037 2 02 15001 05 0000 150</t>
  </si>
  <si>
    <t xml:space="preserve">000 2 02 15002 00 0000 150 </t>
  </si>
  <si>
    <t>000 2 02 15002 05 0000 150</t>
  </si>
  <si>
    <t>037 2 02 15002 05 0000 150</t>
  </si>
  <si>
    <t>000 2 02 20000 00 0000 150</t>
  </si>
  <si>
    <t>000 2 02 29999 00 0000 150</t>
  </si>
  <si>
    <t>000 2 02 29999 05 0000 150</t>
  </si>
  <si>
    <t>035 2 02 29999 05 0000 150</t>
  </si>
  <si>
    <t>039 2 02 29999 05 0000 150</t>
  </si>
  <si>
    <t>000 2 02 30000 00 0000 150</t>
  </si>
  <si>
    <t>000 2 02 30024 00 0000 150</t>
  </si>
  <si>
    <t>000 2 02 30024 05 0000 150</t>
  </si>
  <si>
    <t>035 2 02 30024 05 0000 150</t>
  </si>
  <si>
    <t>039 2 02 30024 05 0000 150</t>
  </si>
  <si>
    <t xml:space="preserve">044 2 02 30024 05 0000 150 </t>
  </si>
  <si>
    <t>000 2 02 35082 00 0000 150</t>
  </si>
  <si>
    <t>000 2 02 35082 05 0000 150</t>
  </si>
  <si>
    <t>041 2 02 35082 05 0000 150</t>
  </si>
  <si>
    <t>000 2 02 35120 00 0000 150</t>
  </si>
  <si>
    <t>000 2 02 39999 00 0000 150</t>
  </si>
  <si>
    <t>000 2 02 39999 05 0000 150</t>
  </si>
  <si>
    <t>039 2 02 39999 05 0000 150</t>
  </si>
  <si>
    <t xml:space="preserve">000 1 03 02231 01 0000 110
</t>
  </si>
  <si>
    <t>100 1 03 02231 01 0000 110</t>
  </si>
  <si>
    <t>100 1 03 02241 01 0000 110</t>
  </si>
  <si>
    <t>000 1 03 02241 01 0000 110</t>
  </si>
  <si>
    <t>000 1 03 02251 01 0000 110</t>
  </si>
  <si>
    <t>100 1 03 02251 01 0000 110</t>
  </si>
  <si>
    <t>000 1 03 02261 01 0000 110</t>
  </si>
  <si>
    <t>100 1 03 02261 01 0000 110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</si>
  <si>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</si>
  <si>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r>
      <t xml:space="preserve">БЕЗВОЗМЕЗДНЫЕ ПОСТУПЛЕНИЯ </t>
    </r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</si>
  <si>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</t>
    </r>
  </si>
  <si>
    <t>000 1 16 01193 01 0000 140</t>
  </si>
  <si>
    <t xml:space="preserve">000 1 16 01000 01 0000 140
</t>
  </si>
  <si>
    <t xml:space="preserve">000 1 16 07090 00 0000 140
</t>
  </si>
  <si>
    <t xml:space="preserve">000 1 16 10000 00 0000 140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</si>
  <si>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</si>
  <si>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</si>
  <si>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</si>
  <si>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</si>
  <si>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</si>
  <si>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</si>
  <si>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</si>
  <si>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</si>
  <si>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</si>
  <si>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</si>
  <si>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</si>
  <si>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</si>
  <si>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</si>
  <si>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</si>
  <si>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</si>
  <si>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</si>
  <si>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</si>
  <si>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</si>
  <si>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</si>
  <si>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</si>
  <si>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</si>
  <si>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</si>
  <si>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</si>
  <si>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</si>
  <si>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</si>
  <si>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</si>
  <si>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</si>
  <si>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</si>
  <si>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</si>
  <si>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Доходы от компенсации затрат государства</t>
  </si>
  <si>
    <t>Прочие 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</si>
  <si>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</si>
  <si>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</si>
  <si>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</si>
  <si>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</si>
  <si>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</si>
  <si>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</si>
  <si>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</si>
  <si>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</si>
  <si>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</si>
  <si>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Платежи в целях возмещения причиненного ущерба (убытков)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</si>
  <si>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</si>
  <si>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</si>
  <si>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</si>
  <si>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</si>
  <si>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</si>
  <si>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</si>
  <si>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</si>
  <si>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Прочие субсидии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</si>
  <si>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</si>
  <si>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</si>
  <si>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</si>
  <si>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</si>
  <si>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</si>
  <si>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субвенции бюджетам муниципальных районов</t>
  </si>
  <si>
    <t>000 2 02 40000 00 0000 150</t>
  </si>
  <si>
    <t xml:space="preserve">Иные межбюджетные трансферты </t>
  </si>
  <si>
    <t>000 2 02 40014 00 0000 150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</si>
  <si>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</si>
  <si>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000 2 02 40014 05 0000 150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</si>
  <si>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</si>
  <si>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043 2 02 40014 05 0000 150</t>
  </si>
  <si>
    <t>000 2 07 00000 00 0000 000</t>
  </si>
  <si>
    <t xml:space="preserve">000 2 07 05000 05 0000 150
</t>
  </si>
  <si>
    <t xml:space="preserve">000 2 07 05020 05 0000 150
</t>
  </si>
  <si>
    <t xml:space="preserve">039 2 07 05020 05 0000 150
</t>
  </si>
  <si>
    <t>000 1 11 03000 00 0000 120</t>
  </si>
  <si>
    <t xml:space="preserve">Проценты, полученные от предоставления бюджетных кредитов внутри страны
</t>
  </si>
  <si>
    <t>000 1 11 03050 05 0000 120</t>
  </si>
  <si>
    <t xml:space="preserve">Проценты, полученные от предоставления бюджетных кредитов внутри страны за счет средств бюджетов муниципальных районов
</t>
  </si>
  <si>
    <t>037 1 11 03050 05 0000 120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</si>
  <si>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</si>
  <si>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</si>
  <si>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000 2 19 00000 05 0000 150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</si>
  <si>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</si>
  <si>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000 2 19 60010 05 0000 150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</si>
  <si>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</si>
  <si>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035 2 19 60010 05 0000 150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</si>
  <si>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</si>
  <si>
    <t xml:space="preserve">039 2 19 60010 05 0000 150
</t>
  </si>
  <si>
    <t xml:space="preserve">000 2 02 49000 00 0000 150
</t>
  </si>
  <si>
    <t xml:space="preserve">Межбюджетные трансферты, передаваемые бюджетам, за счет средств резервного фонда Президента Российской Федерации
</t>
  </si>
  <si>
    <t xml:space="preserve">000 2 02 49000 05 0000 150
</t>
  </si>
  <si>
    <t xml:space="preserve">Межбюджетные трансферты, передаваемые бюджетам муниципальных районов, за счет средств резервного фонда Президента Российской Федерации
</t>
  </si>
  <si>
    <t xml:space="preserve">000 2 02 49999 05 0000 150
</t>
  </si>
  <si>
    <t xml:space="preserve">Прочие межбюджетные трансферты, передаваемые бюджетам муниципальных районов
</t>
  </si>
  <si>
    <t xml:space="preserve">044 2 02 49999 05 0000 150
</t>
  </si>
  <si>
    <t xml:space="preserve">Дотации бюджетам муниципальных районов на выравнивание бюджетной обеспеченности из бюджета субъекта Российской Федерации
</t>
  </si>
  <si>
    <t>000 2 02 20216 05 0000 150</t>
  </si>
  <si>
    <t xml:space="preserve">044 2 02 20216 05 0000 150 </t>
  </si>
  <si>
    <t>000 2 02 20216 00 0000 150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</si>
  <si>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</si>
  <si>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 xml:space="preserve"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</si>
  <si>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</si>
  <si>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000 2 02 45303 00 0000 150
</t>
  </si>
  <si>
    <t xml:space="preserve">000 2 02 45303 05 0000 150
</t>
  </si>
  <si>
    <t xml:space="preserve">039 2 02 45303 05 0000 150
</t>
  </si>
  <si>
    <t>Таблица 1</t>
  </si>
  <si>
    <t xml:space="preserve">000 1 05 01000 00 0000 110
</t>
  </si>
  <si>
    <t xml:space="preserve">Налог, взимаемый в связи с применением упрощенной системы налогообложения
</t>
  </si>
  <si>
    <t xml:space="preserve">000 1 05 01010 01 0000 110
</t>
  </si>
  <si>
    <t xml:space="preserve">Налог, взимаемый с налогоплательщиков, выбравших в качестве объекта налогообложения доходы
</t>
  </si>
  <si>
    <t xml:space="preserve">000 1 05 01011 01 0000 110
</t>
  </si>
  <si>
    <t xml:space="preserve">182 1 05 01011 01 0000 110
</t>
  </si>
  <si>
    <t xml:space="preserve">000 1 05 01020 01 0000 110
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</si>
  <si>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
</t>
  </si>
  <si>
    <t xml:space="preserve">000 1 05 01021 01 0000 110
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</si>
  <si>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</si>
  <si>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 xml:space="preserve">182 1 05 01021 01 0000 110
</t>
  </si>
  <si>
    <t xml:space="preserve">000 2 02 20077 00 0000 150
</t>
  </si>
  <si>
    <t xml:space="preserve">Субсидии бюджетам на софинансирование капитальных вложений в объекты муниципальной собственности
</t>
  </si>
  <si>
    <t>000 2 02 20077 05 0000 150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</si>
  <si>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</si>
  <si>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044 2 02 20077 05 0000 150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</si>
  <si>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 государственной корпорацией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</si>
  <si>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
</t>
  </si>
  <si>
    <t xml:space="preserve"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
</t>
  </si>
  <si>
    <t>000 1 12 01010 01 6000 120</t>
  </si>
  <si>
    <t>048 1 12 01010 01 6000 120</t>
  </si>
  <si>
    <t xml:space="preserve"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
</t>
  </si>
  <si>
    <t>000 1 12 01041 01 6000 120</t>
  </si>
  <si>
    <t>048 1 12 01041 01 6000 120</t>
  </si>
  <si>
    <t xml:space="preserve">000 1 12 01042 01 6000 120
</t>
  </si>
  <si>
    <t xml:space="preserve">048 1 12 01042 01 6000 120
</t>
  </si>
  <si>
    <t xml:space="preserve"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
</t>
  </si>
  <si>
    <t>042 1 16 01193 01 0000 140</t>
  </si>
  <si>
    <t>000 1 16 10120 00 0000 140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</si>
  <si>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</si>
  <si>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>000 1 16 10123 01 0000 140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</si>
  <si>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</si>
  <si>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>000 1 16 10123 01 0051 140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</si>
  <si>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
</t>
  </si>
  <si>
    <t>188 1 16 10123 01 0051 140</t>
  </si>
  <si>
    <t>000 1 16 01200 01 0000 140</t>
  </si>
  <si>
    <t>000 1 16 01203 01 0000 140</t>
  </si>
  <si>
    <t>023 1 16 01203 01 0000 140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</si>
  <si>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</si>
  <si>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</si>
  <si>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000 1 07 00000 00 0000 000
</t>
  </si>
  <si>
    <t xml:space="preserve">НАЛОГИ, СБОРЫ И РЕГУЛЯРНЫЕ ПЛАТЕЖИ ЗА ПОЛЬЗОВАНИЕ ПРИРОДНЫМИ РЕСУРСАМИ
</t>
  </si>
  <si>
    <t xml:space="preserve">000 1 07 01000 01 0000 110
</t>
  </si>
  <si>
    <t xml:space="preserve">Налог на добычу полезных ископаемых
</t>
  </si>
  <si>
    <t xml:space="preserve">000 1 07 01020 01 0000 110
</t>
  </si>
  <si>
    <t xml:space="preserve">Налог на добычу общераспространенных полезных ископаемых
</t>
  </si>
  <si>
    <t xml:space="preserve">182 1 07 01020 01 0000 110
</t>
  </si>
  <si>
    <t xml:space="preserve">000 1 16 01150 01 0000 140
</t>
  </si>
  <si>
    <t>000 1 16 01153 01 0000 140</t>
  </si>
  <si>
    <t>042 1 16 01153 01 0000 140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</si>
  <si>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</si>
  <si>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</si>
  <si>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</si>
  <si>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000 1 16 01190 01 0000 140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</si>
  <si>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
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</si>
  <si>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</si>
  <si>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>000 2 02 25304 05 0000 150</t>
  </si>
  <si>
    <t>039 2 02 25304 05 0000 150</t>
  </si>
  <si>
    <t xml:space="preserve">000 2 02 25304 00 0000 150
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</si>
  <si>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</si>
  <si>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</si>
  <si>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041 2 02 29999 05 0000 150</t>
  </si>
  <si>
    <t xml:space="preserve">000 2 02 35469 00 0000 150
</t>
  </si>
  <si>
    <t xml:space="preserve">Субвенции бюджетам на проведение Всероссийской переписи населения 2020 года
</t>
  </si>
  <si>
    <t xml:space="preserve">000 2 02 35469 05 0000 150
</t>
  </si>
  <si>
    <t xml:space="preserve">Субвенции бюджетам муниципальных районов на проведение Всероссийской переписи населения 2020 года
</t>
  </si>
  <si>
    <t xml:space="preserve">035 2 02 35469 05 0000 150
</t>
  </si>
  <si>
    <t>000 1 12 01010 01 0000 120</t>
  </si>
  <si>
    <t xml:space="preserve">Плата за выбросы загрязняющих веществ в атмосферный воздух стационарными объектами
</t>
  </si>
  <si>
    <t xml:space="preserve"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</si>
  <si>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</si>
  <si>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</si>
  <si>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
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</si>
  <si>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</si>
  <si>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</si>
  <si>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
</t>
  </si>
  <si>
    <t xml:space="preserve">Прочие безвозмездные поступления в бюджеты муниципальных районов
</t>
  </si>
  <si>
    <t xml:space="preserve">000 2 07 00000 00 0000 000
</t>
  </si>
  <si>
    <t xml:space="preserve">ПРОЧИЕ БЕЗВОЗМЕЗДНЫЕ ПОСТУПЛЕНИЯ
</t>
  </si>
  <si>
    <t xml:space="preserve">000 2 19 00000 00 0000 000
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</si>
  <si>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</si>
  <si>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000 1 05 01012 01 0000 110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</si>
  <si>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2011 года)
</t>
  </si>
  <si>
    <t>182 1 05 01012 01 0000 110</t>
  </si>
  <si>
    <t>000 1 05 01022 01 0000 110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</si>
  <si>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
</t>
  </si>
  <si>
    <t>182 1 05 01022 01 0000 110</t>
  </si>
  <si>
    <t>000 1 05 01050 01 0000 110</t>
  </si>
  <si>
    <t xml:space="preserve">Минимальный налог, зачисляемый в бюджеты субъектов Российской Федерации (за налоговые периоды, истекшие до 1 января 2016 года)
</t>
  </si>
  <si>
    <t>182 1 05 01050 01 0000 110</t>
  </si>
  <si>
    <t>000 1 05 02000 02 0000 110</t>
  </si>
  <si>
    <t xml:space="preserve">Единый налог на вмененный доход для отдельных видов деятельности
</t>
  </si>
  <si>
    <t>000 1 05 02010 02 0000 110</t>
  </si>
  <si>
    <t>182 1 05 02010 02 0000 110</t>
  </si>
  <si>
    <t>000 1 16 01050 01 0000 140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</si>
  <si>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</si>
  <si>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</si>
  <si>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>000 1 16 01053 01 0000 140</t>
  </si>
  <si>
    <t>023 1 16 01053 01 0000 140</t>
  </si>
  <si>
    <t>042 1 16 01053 01 0000 140</t>
  </si>
  <si>
    <t>000 1 16 01060 01 0000 140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</si>
  <si>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</si>
  <si>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>000 1 16 01063 01 0000 140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</si>
  <si>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</si>
  <si>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>023 1 16 01063 01 0000 140</t>
  </si>
  <si>
    <t>000 1 16 01130 01 0000 140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</si>
  <si>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
</t>
  </si>
  <si>
    <t>000 1 16 01133 01 0000 140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</si>
  <si>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
</t>
  </si>
  <si>
    <t>042 1 16 01133 01 0000 140</t>
  </si>
  <si>
    <t>000 1 16 01170 01 0000 140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</si>
  <si>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
</t>
  </si>
  <si>
    <t>000 1 16 01173 01 0000 140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</si>
  <si>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</si>
  <si>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>042 1 16 01173 01 0000 140</t>
  </si>
  <si>
    <t>042 1 16 01203 01 0000 140</t>
  </si>
  <si>
    <t>415 1 16 10123 01 0051 140</t>
  </si>
  <si>
    <t xml:space="preserve">000 2 02 25097 00 0000 150
</t>
  </si>
  <si>
    <t xml:space="preserve"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</si>
  <si>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000 2 02 25097 05 0000 150
</t>
  </si>
  <si>
    <t xml:space="preserve"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</si>
  <si>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039 2 02 25097 05 0000 150
</t>
  </si>
  <si>
    <t xml:space="preserve">000 2 02 25169 00 0000 150
</t>
  </si>
  <si>
    <t xml:space="preserve">000 2 02 25169 05 0000 150
</t>
  </si>
  <si>
    <t xml:space="preserve"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</t>
  </si>
  <si>
    <t xml:space="preserve"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</t>
  </si>
  <si>
    <t xml:space="preserve">039 2 02 25169 05 0000 150
</t>
  </si>
  <si>
    <t>000 2 02 25210 00 0000 150</t>
  </si>
  <si>
    <t>000 2 02 25210 05 0000 150</t>
  </si>
  <si>
    <t>039 2 02 25210 05 0000 150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</si>
  <si>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</t>
  </si>
  <si>
    <t>039 1 13 01995 05 0003 130</t>
  </si>
  <si>
    <t>035 1 13 01995 05 0003 130</t>
  </si>
  <si>
    <t>Прочие доходы от оказания платных услуг (работ) получателями средств бюджетов муниципальных районов (доходы от оказания платных услуг казенными учреждениями)</t>
  </si>
  <si>
    <t>Прочие доходы от компенсации затрат бюджетов муниципальных районов (прочие доходы от компенсации затрат бюджета муниципального района)</t>
  </si>
  <si>
    <t>000 1 13 01995 05 0003 130</t>
  </si>
  <si>
    <t>000 1 13 02995 05 0001 130</t>
  </si>
  <si>
    <t>000 2 02 25491 00 0000 150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</si>
  <si>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</si>
  <si>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 бюджетам на обеспечение образовательных организаций материально-технической базой для внедрения цифровой образовательной среды</t>
  </si>
  <si>
    <t>000 1 09 00000 00 0000 000</t>
  </si>
  <si>
    <t>ЗАДОЛЖЕННОСТЬ И ПЕРЕРАСЧЕТЫ ПО ОТМЕНЕННЫМ НАЛОГАМ, СБОРАМ И ИНЫМ ОБЯЗАТЕЛЬНЫМ ПЛАТЕЖАМ</t>
  </si>
  <si>
    <t>035 1 13 02995 05 0001 130</t>
  </si>
  <si>
    <t>035 1 16 10123 01 0051 140</t>
  </si>
  <si>
    <t xml:space="preserve">000 1 09 07000 00 0000 110
</t>
  </si>
  <si>
    <t xml:space="preserve">Прочие налоги и сборы (по отмененным местным налогам и сборам)
</t>
  </si>
  <si>
    <t>000 1 09 07050 00 0000 110</t>
  </si>
  <si>
    <t xml:space="preserve">Прочие местные налоги и сборы
</t>
  </si>
  <si>
    <t xml:space="preserve">000 1 09 07053 05 0000 110
</t>
  </si>
  <si>
    <t xml:space="preserve">Прочие местные налоги и сборы, мобилизуемые на территориях муниципальных районов
</t>
  </si>
  <si>
    <t xml:space="preserve">182 1 09 07053 05 0000 110
</t>
  </si>
  <si>
    <t xml:space="preserve">000 1 16 01070 01 0000 140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</si>
  <si>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</si>
  <si>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 xml:space="preserve">000 1 16 01073 01 0000 140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</si>
  <si>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</si>
  <si>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 xml:space="preserve">042 1 16 01073 01 0000 140
</t>
  </si>
  <si>
    <t xml:space="preserve">000 1 16 01074 01 0000 140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</si>
  <si>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
</t>
  </si>
  <si>
    <t xml:space="preserve">035 1 16 01074 01 0000 140
</t>
  </si>
  <si>
    <t xml:space="preserve">000 1 16 01090 01 0000 140
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</si>
  <si>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
</t>
  </si>
  <si>
    <t xml:space="preserve">000 1 16 01093 01 0000 140
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</si>
  <si>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
</t>
  </si>
  <si>
    <t xml:space="preserve">042 1 16 01093 01 0000 140
</t>
  </si>
  <si>
    <t xml:space="preserve">000 1 16 10129 01 0000 140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</si>
  <si>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</si>
  <si>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182 1 16 10129 01 0000 140
</t>
  </si>
  <si>
    <t xml:space="preserve">000 1 16 11000 01 0000 140
</t>
  </si>
  <si>
    <t xml:space="preserve">000 1 16 11050 01 0000 140
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</si>
  <si>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
</t>
  </si>
  <si>
    <t xml:space="preserve">Платежи, уплачиваемые в целях возмещения вреда
</t>
  </si>
  <si>
    <t xml:space="preserve">041 1 16 11050 01 0000 140
</t>
  </si>
  <si>
    <t>000 2 02 49999 00 0000 150</t>
  </si>
  <si>
    <t xml:space="preserve">Прочие межбюджетные трансферты, передаваемые бюджетам
</t>
  </si>
  <si>
    <t>000 2 02 49999 05 0000 150</t>
  </si>
  <si>
    <t>044 2 02 49999 05 0000 150</t>
  </si>
  <si>
    <t>Приложение № 1</t>
  </si>
  <si>
    <t>к постановлению Администрации</t>
  </si>
  <si>
    <t>Южского муниципального района</t>
  </si>
  <si>
    <t>Доходы бюджета Южского муниципального района по кодам классификации доходов бюджетов за 1 полугодие 2021 года</t>
  </si>
  <si>
    <t>Утвержденные бюджетные назначения (руб.)</t>
  </si>
  <si>
    <t>Процент исполнения (%)</t>
  </si>
  <si>
    <t>Исполнено за 1 полугодие 2021 года (руб.)</t>
  </si>
  <si>
    <t xml:space="preserve">034 1 16 11050 01 0000 140
</t>
  </si>
  <si>
    <t xml:space="preserve">000 1 05 02020 02 0000 110
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</si>
  <si>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</si>
  <si>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>182 1 05 02020 02 0000 110</t>
  </si>
  <si>
    <t>023 1 16 01083 01 0000 140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</si>
  <si>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</si>
  <si>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 xml:space="preserve">000 1 16 01080 01 0000 140
</t>
  </si>
  <si>
    <t>000 1 16 01083 01 0000 140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</si>
  <si>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</si>
  <si>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r>
      <t xml:space="preserve">НАЛОГИ НА СОВОКУПНЫЙ ДОХОД                      </t>
    </r>
  </si>
  <si>
    <t xml:space="preserve">ГОСУДАРСТВЕННАЯ ПОШЛИНА    </t>
  </si>
  <si>
    <t xml:space="preserve">ПРОЧИЕ БЕЗВОЗМЕЗДНЫЕ ПОСТУПЛЕНИЯ 
</t>
  </si>
  <si>
    <t xml:space="preserve">Прочие безвозмездные поступления в бюджеты муниципальных районов 
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</si>
  <si>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 
</t>
  </si>
  <si>
    <t>от 19.07.2021 № 513-п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</si>
</sst>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50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2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2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shrinkToFit="1"/>
    </xf>
    <xf numFmtId="4" fontId="2" fillId="33" borderId="10" xfId="0" applyNumberFormat="1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/>
    </xf>
    <xf numFmtId="4" fontId="2" fillId="33" borderId="0" xfId="0" applyNumberFormat="1" applyFont="1" applyFill="1" applyBorder="1" applyAlignment="1" applyProtection="1">
      <alignment horizontal="center" vertical="center" shrinkToFit="1"/>
      <protection locked="0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left" vertical="top" wrapText="1"/>
    </xf>
    <xf numFmtId="11" fontId="5" fillId="33" borderId="10" xfId="0" applyNumberFormat="1" applyFont="1" applyFill="1" applyBorder="1" applyAlignment="1">
      <alignment horizontal="left" vertical="top" wrapText="1"/>
    </xf>
    <xf numFmtId="11" fontId="8" fillId="33" borderId="10" xfId="0" applyNumberFormat="1" applyFont="1" applyFill="1" applyBorder="1" applyAlignment="1">
      <alignment horizontal="left" vertical="top" wrapText="1"/>
    </xf>
    <xf numFmtId="11" fontId="48" fillId="33" borderId="10" xfId="0" applyNumberFormat="1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2" fontId="3" fillId="33" borderId="13" xfId="0" applyNumberFormat="1" applyFont="1" applyFill="1" applyBorder="1" applyAlignment="1">
      <alignment horizontal="left" vertical="center" wrapText="1"/>
    </xf>
    <xf numFmtId="2" fontId="3" fillId="33" borderId="14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49" fontId="49" fillId="0" borderId="0" xfId="0" applyNumberFormat="1" applyFont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 shrinkToFit="1"/>
    </xf>
    <xf numFmtId="49" fontId="2" fillId="33" borderId="12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8"/>
  <sheetViews>
    <sheetView tabSelected="1" zoomScalePageLayoutView="0" workbookViewId="0" topLeftCell="A1">
      <selection activeCell="C5" sqref="C5"/>
    </sheetView>
  </sheetViews>
  <sheetFormatPr defaultColWidth="9.125" defaultRowHeight="12.75"/>
  <cols>
    <col min="1" max="1" width="35.625" style="2" customWidth="1"/>
    <col min="2" max="2" width="48.50390625" style="3" customWidth="1"/>
    <col min="3" max="3" width="19.50390625" style="3" customWidth="1"/>
    <col min="4" max="4" width="19.50390625" style="5" customWidth="1"/>
    <col min="5" max="5" width="20.00390625" style="3" customWidth="1"/>
    <col min="6" max="6" width="15.125" style="3" bestFit="1" customWidth="1"/>
    <col min="7" max="7" width="14.625" style="3" customWidth="1"/>
    <col min="8" max="8" width="14.125" style="3" customWidth="1"/>
    <col min="9" max="16384" width="9.125" style="3" customWidth="1"/>
  </cols>
  <sheetData>
    <row r="1" spans="3:5" ht="18">
      <c r="C1" s="37" t="s">
        <v>405</v>
      </c>
      <c r="D1" s="37"/>
      <c r="E1" s="37"/>
    </row>
    <row r="2" spans="3:5" ht="18">
      <c r="C2" s="37" t="s">
        <v>406</v>
      </c>
      <c r="D2" s="37"/>
      <c r="E2" s="37"/>
    </row>
    <row r="3" spans="3:5" ht="18">
      <c r="C3" s="37" t="s">
        <v>407</v>
      </c>
      <c r="D3" s="37"/>
      <c r="E3" s="37"/>
    </row>
    <row r="4" spans="3:5" ht="18">
      <c r="C4" s="37" t="s">
        <v>426</v>
      </c>
      <c r="D4" s="38"/>
      <c r="E4" s="38"/>
    </row>
    <row r="6" ht="18">
      <c r="E6" s="4" t="s">
        <v>228</v>
      </c>
    </row>
    <row r="8" spans="1:5" ht="47.25" customHeight="1">
      <c r="A8" s="44" t="s">
        <v>408</v>
      </c>
      <c r="B8" s="44"/>
      <c r="C8" s="44"/>
      <c r="D8" s="44"/>
      <c r="E8" s="44"/>
    </row>
    <row r="9" spans="1:5" ht="17.25" customHeight="1">
      <c r="A9" s="45"/>
      <c r="B9" s="45"/>
      <c r="C9" s="45"/>
      <c r="D9" s="45"/>
      <c r="E9" s="45"/>
    </row>
    <row r="10" spans="1:5" ht="47.25" customHeight="1" hidden="1">
      <c r="A10" s="29"/>
      <c r="B10" s="29"/>
      <c r="C10" s="29"/>
      <c r="D10" s="29"/>
      <c r="E10" s="29"/>
    </row>
    <row r="11" spans="1:5" ht="42.75" customHeight="1">
      <c r="A11" s="41" t="s">
        <v>41</v>
      </c>
      <c r="B11" s="43" t="s">
        <v>42</v>
      </c>
      <c r="C11" s="46" t="s">
        <v>409</v>
      </c>
      <c r="D11" s="35" t="s">
        <v>411</v>
      </c>
      <c r="E11" s="35" t="s">
        <v>410</v>
      </c>
    </row>
    <row r="12" spans="1:5" ht="36" customHeight="1">
      <c r="A12" s="42"/>
      <c r="B12" s="43"/>
      <c r="C12" s="47"/>
      <c r="D12" s="36"/>
      <c r="E12" s="36"/>
    </row>
    <row r="13" spans="1:5" ht="18">
      <c r="A13" s="22">
        <v>1</v>
      </c>
      <c r="B13" s="22">
        <v>2</v>
      </c>
      <c r="C13" s="19">
        <v>3</v>
      </c>
      <c r="D13" s="21">
        <v>4</v>
      </c>
      <c r="E13" s="21">
        <v>5</v>
      </c>
    </row>
    <row r="14" spans="1:5" ht="30.75">
      <c r="A14" s="12" t="s">
        <v>8</v>
      </c>
      <c r="B14" s="31" t="s">
        <v>83</v>
      </c>
      <c r="C14" s="18">
        <f>C15+C25+C39+C68++C80+C96+C106+C118+C129+C64+C75</f>
        <v>66701048.39</v>
      </c>
      <c r="D14" s="18">
        <f>D15+D25+D39+D68++D80+D96+D106+D118+D129+D64+D75</f>
        <v>34671029.3</v>
      </c>
      <c r="E14" s="18">
        <f>D14/C14*100</f>
        <v>51.979736656130235</v>
      </c>
    </row>
    <row r="15" spans="1:5" ht="18">
      <c r="A15" s="12" t="s">
        <v>9</v>
      </c>
      <c r="B15" s="31" t="s">
        <v>10</v>
      </c>
      <c r="C15" s="18">
        <f>C16</f>
        <v>55125182.6</v>
      </c>
      <c r="D15" s="18">
        <f>D16</f>
        <v>25823571.89</v>
      </c>
      <c r="E15" s="18">
        <f aca="true" t="shared" si="0" ref="E15:E80">D15/C15*100</f>
        <v>46.84532671280439</v>
      </c>
    </row>
    <row r="16" spans="1:5" ht="20.25" customHeight="1">
      <c r="A16" s="27" t="s">
        <v>11</v>
      </c>
      <c r="B16" s="32" t="s">
        <v>12</v>
      </c>
      <c r="C16" s="10">
        <f>C17+C19+C23+C21</f>
        <v>55125182.6</v>
      </c>
      <c r="D16" s="10">
        <f>D17+D19+D23+D21</f>
        <v>25823571.89</v>
      </c>
      <c r="E16" s="10">
        <f t="shared" si="0"/>
        <v>46.84532671280439</v>
      </c>
    </row>
    <row r="17" spans="1:5" ht="93">
      <c r="A17" s="27" t="s">
        <v>53</v>
      </c>
      <c r="B17" s="32" t="s">
        <v>131</v>
      </c>
      <c r="C17" s="20">
        <f>C18</f>
        <v>54562182.6</v>
      </c>
      <c r="D17" s="20">
        <f>D18</f>
        <v>25605130.92</v>
      </c>
      <c r="E17" s="10">
        <f t="shared" si="0"/>
        <v>46.9283479873109</v>
      </c>
    </row>
    <row r="18" spans="1:5" ht="93">
      <c r="A18" s="27" t="s">
        <v>13</v>
      </c>
      <c r="B18" s="32" t="s">
        <v>131</v>
      </c>
      <c r="C18" s="20">
        <f>51302090+1585000+1425492.6+249600</f>
        <v>54562182.6</v>
      </c>
      <c r="D18" s="20">
        <v>25605130.92</v>
      </c>
      <c r="E18" s="10">
        <f t="shared" si="0"/>
        <v>46.9283479873109</v>
      </c>
    </row>
    <row r="19" spans="1:5" ht="140.25">
      <c r="A19" s="27" t="s">
        <v>54</v>
      </c>
      <c r="B19" s="32" t="s">
        <v>132</v>
      </c>
      <c r="C19" s="20">
        <f>C20</f>
        <v>145000</v>
      </c>
      <c r="D19" s="20">
        <f>D20</f>
        <v>46608.13</v>
      </c>
      <c r="E19" s="10">
        <f t="shared" si="0"/>
        <v>32.14353793103448</v>
      </c>
    </row>
    <row r="20" spans="1:5" ht="140.25">
      <c r="A20" s="27" t="s">
        <v>14</v>
      </c>
      <c r="B20" s="32" t="s">
        <v>132</v>
      </c>
      <c r="C20" s="20">
        <f>160000-15000</f>
        <v>145000</v>
      </c>
      <c r="D20" s="20">
        <v>46608.13</v>
      </c>
      <c r="E20" s="10">
        <f t="shared" si="0"/>
        <v>32.14353793103448</v>
      </c>
    </row>
    <row r="21" spans="1:5" ht="62.25">
      <c r="A21" s="27" t="s">
        <v>55</v>
      </c>
      <c r="B21" s="32" t="s">
        <v>133</v>
      </c>
      <c r="C21" s="14">
        <f>C22</f>
        <v>303000</v>
      </c>
      <c r="D21" s="14">
        <f>D22</f>
        <v>134224.84</v>
      </c>
      <c r="E21" s="10">
        <f t="shared" si="0"/>
        <v>44.29862706270627</v>
      </c>
    </row>
    <row r="22" spans="1:5" ht="62.25">
      <c r="A22" s="27" t="s">
        <v>15</v>
      </c>
      <c r="B22" s="32" t="s">
        <v>133</v>
      </c>
      <c r="C22" s="14">
        <v>303000</v>
      </c>
      <c r="D22" s="14">
        <v>134224.84</v>
      </c>
      <c r="E22" s="10">
        <f t="shared" si="0"/>
        <v>44.29862706270627</v>
      </c>
    </row>
    <row r="23" spans="1:5" ht="120" customHeight="1">
      <c r="A23" s="27" t="s">
        <v>56</v>
      </c>
      <c r="B23" s="32" t="s">
        <v>134</v>
      </c>
      <c r="C23" s="14">
        <f>C24</f>
        <v>115000</v>
      </c>
      <c r="D23" s="14">
        <f>D24</f>
        <v>37608</v>
      </c>
      <c r="E23" s="10">
        <f t="shared" si="0"/>
        <v>32.702608695652174</v>
      </c>
    </row>
    <row r="24" spans="1:5" ht="116.25" customHeight="1">
      <c r="A24" s="27" t="s">
        <v>16</v>
      </c>
      <c r="B24" s="32" t="s">
        <v>134</v>
      </c>
      <c r="C24" s="14">
        <f>150000-50000+15000</f>
        <v>115000</v>
      </c>
      <c r="D24" s="14">
        <v>37608</v>
      </c>
      <c r="E24" s="10">
        <f t="shared" si="0"/>
        <v>32.702608695652174</v>
      </c>
    </row>
    <row r="25" spans="1:5" s="6" customFormat="1" ht="46.5" customHeight="1">
      <c r="A25" s="23" t="s">
        <v>43</v>
      </c>
      <c r="B25" s="33" t="s">
        <v>48</v>
      </c>
      <c r="C25" s="13">
        <f>C26</f>
        <v>4364000</v>
      </c>
      <c r="D25" s="13">
        <f>D26</f>
        <v>2522849.4799999995</v>
      </c>
      <c r="E25" s="18">
        <f t="shared" si="0"/>
        <v>57.81048304307973</v>
      </c>
    </row>
    <row r="26" spans="1:5" ht="46.5">
      <c r="A26" s="19" t="s">
        <v>44</v>
      </c>
      <c r="B26" s="32" t="s">
        <v>135</v>
      </c>
      <c r="C26" s="14">
        <f>C27+C30+C33+C36</f>
        <v>4364000</v>
      </c>
      <c r="D26" s="14">
        <f>D27+D30+D33+D36</f>
        <v>2522849.4799999995</v>
      </c>
      <c r="E26" s="10">
        <f t="shared" si="0"/>
        <v>57.81048304307973</v>
      </c>
    </row>
    <row r="27" spans="1:5" ht="93">
      <c r="A27" s="19" t="s">
        <v>59</v>
      </c>
      <c r="B27" s="32" t="s">
        <v>136</v>
      </c>
      <c r="C27" s="14">
        <f>C28</f>
        <v>1812000</v>
      </c>
      <c r="D27" s="14">
        <f>D28</f>
        <v>1140846.03</v>
      </c>
      <c r="E27" s="10">
        <f t="shared" si="0"/>
        <v>62.9605976821192</v>
      </c>
    </row>
    <row r="28" spans="1:5" ht="156">
      <c r="A28" s="24" t="s">
        <v>116</v>
      </c>
      <c r="B28" s="32" t="s">
        <v>137</v>
      </c>
      <c r="C28" s="14">
        <f>C29</f>
        <v>1812000</v>
      </c>
      <c r="D28" s="14">
        <f>D29</f>
        <v>1140846.03</v>
      </c>
      <c r="E28" s="10">
        <f t="shared" si="0"/>
        <v>62.9605976821192</v>
      </c>
    </row>
    <row r="29" spans="1:5" ht="156">
      <c r="A29" s="19" t="s">
        <v>117</v>
      </c>
      <c r="B29" s="32" t="s">
        <v>137</v>
      </c>
      <c r="C29" s="14">
        <v>1812000</v>
      </c>
      <c r="D29" s="14">
        <v>1140846.03</v>
      </c>
      <c r="E29" s="10">
        <f t="shared" si="0"/>
        <v>62.9605976821192</v>
      </c>
    </row>
    <row r="30" spans="1:5" ht="108.75">
      <c r="A30" s="19" t="s">
        <v>58</v>
      </c>
      <c r="B30" s="32" t="s">
        <v>138</v>
      </c>
      <c r="C30" s="14">
        <f>C31</f>
        <v>18000</v>
      </c>
      <c r="D30" s="14">
        <f>D31</f>
        <v>8593.99</v>
      </c>
      <c r="E30" s="10">
        <f t="shared" si="0"/>
        <v>47.74438888888889</v>
      </c>
    </row>
    <row r="31" spans="1:5" ht="171">
      <c r="A31" s="19" t="s">
        <v>119</v>
      </c>
      <c r="B31" s="32" t="s">
        <v>139</v>
      </c>
      <c r="C31" s="14">
        <f>C32</f>
        <v>18000</v>
      </c>
      <c r="D31" s="14">
        <f>D32</f>
        <v>8593.99</v>
      </c>
      <c r="E31" s="10">
        <f t="shared" si="0"/>
        <v>47.74438888888889</v>
      </c>
    </row>
    <row r="32" spans="1:5" ht="171">
      <c r="A32" s="19" t="s">
        <v>118</v>
      </c>
      <c r="B32" s="32" t="s">
        <v>139</v>
      </c>
      <c r="C32" s="14">
        <v>18000</v>
      </c>
      <c r="D32" s="14">
        <v>8593.99</v>
      </c>
      <c r="E32" s="10">
        <f t="shared" si="0"/>
        <v>47.74438888888889</v>
      </c>
    </row>
    <row r="33" spans="1:5" ht="93">
      <c r="A33" s="19" t="s">
        <v>57</v>
      </c>
      <c r="B33" s="32" t="s">
        <v>140</v>
      </c>
      <c r="C33" s="14">
        <f>C34</f>
        <v>2784000</v>
      </c>
      <c r="D33" s="14">
        <f>D34</f>
        <v>1586356.16</v>
      </c>
      <c r="E33" s="10">
        <f t="shared" si="0"/>
        <v>56.98118390804597</v>
      </c>
    </row>
    <row r="34" spans="1:5" ht="156">
      <c r="A34" s="19" t="s">
        <v>120</v>
      </c>
      <c r="B34" s="32" t="s">
        <v>124</v>
      </c>
      <c r="C34" s="14">
        <f>C35</f>
        <v>2784000</v>
      </c>
      <c r="D34" s="14">
        <f>D35</f>
        <v>1586356.16</v>
      </c>
      <c r="E34" s="10">
        <f t="shared" si="0"/>
        <v>56.98118390804597</v>
      </c>
    </row>
    <row r="35" spans="1:5" ht="156">
      <c r="A35" s="19" t="s">
        <v>121</v>
      </c>
      <c r="B35" s="32" t="s">
        <v>124</v>
      </c>
      <c r="C35" s="14">
        <v>2784000</v>
      </c>
      <c r="D35" s="14">
        <v>1586356.16</v>
      </c>
      <c r="E35" s="10">
        <f t="shared" si="0"/>
        <v>56.98118390804597</v>
      </c>
    </row>
    <row r="36" spans="1:5" ht="93">
      <c r="A36" s="19" t="s">
        <v>90</v>
      </c>
      <c r="B36" s="32" t="s">
        <v>141</v>
      </c>
      <c r="C36" s="14">
        <f>C37</f>
        <v>-250000</v>
      </c>
      <c r="D36" s="14">
        <f>D37</f>
        <v>-212946.7</v>
      </c>
      <c r="E36" s="10">
        <f t="shared" si="0"/>
        <v>85.17868</v>
      </c>
    </row>
    <row r="37" spans="1:5" ht="156">
      <c r="A37" s="19" t="s">
        <v>122</v>
      </c>
      <c r="B37" s="32" t="s">
        <v>142</v>
      </c>
      <c r="C37" s="14">
        <f>C38</f>
        <v>-250000</v>
      </c>
      <c r="D37" s="14">
        <f>D38</f>
        <v>-212946.7</v>
      </c>
      <c r="E37" s="10">
        <f t="shared" si="0"/>
        <v>85.17868</v>
      </c>
    </row>
    <row r="38" spans="1:5" ht="156">
      <c r="A38" s="19" t="s">
        <v>123</v>
      </c>
      <c r="B38" s="32" t="s">
        <v>142</v>
      </c>
      <c r="C38" s="14">
        <v>-250000</v>
      </c>
      <c r="D38" s="14">
        <v>-212946.7</v>
      </c>
      <c r="E38" s="10">
        <f t="shared" si="0"/>
        <v>85.17868</v>
      </c>
    </row>
    <row r="39" spans="1:5" ht="18">
      <c r="A39" s="12" t="s">
        <v>17</v>
      </c>
      <c r="B39" s="33" t="s">
        <v>421</v>
      </c>
      <c r="C39" s="18">
        <f>C58+C61+C40+C53</f>
        <v>3443073.51</v>
      </c>
      <c r="D39" s="18">
        <f>D58+D61+D40+D53</f>
        <v>2906202.92</v>
      </c>
      <c r="E39" s="18">
        <f t="shared" si="0"/>
        <v>84.4072283545291</v>
      </c>
    </row>
    <row r="40" spans="1:5" ht="39" customHeight="1">
      <c r="A40" s="27" t="s">
        <v>229</v>
      </c>
      <c r="B40" s="32" t="s">
        <v>230</v>
      </c>
      <c r="C40" s="10">
        <f>C41+C46+C51</f>
        <v>1388077.27</v>
      </c>
      <c r="D40" s="10">
        <f>D41+D46+D51</f>
        <v>1088989.71</v>
      </c>
      <c r="E40" s="10">
        <f t="shared" si="0"/>
        <v>78.45310441543359</v>
      </c>
    </row>
    <row r="41" spans="1:5" ht="48" customHeight="1">
      <c r="A41" s="27" t="s">
        <v>231</v>
      </c>
      <c r="B41" s="32" t="s">
        <v>232</v>
      </c>
      <c r="C41" s="10">
        <f>C42+C44</f>
        <v>735683.75</v>
      </c>
      <c r="D41" s="10">
        <f>D42+D44</f>
        <v>550623.15</v>
      </c>
      <c r="E41" s="10">
        <f t="shared" si="0"/>
        <v>74.84508798787523</v>
      </c>
    </row>
    <row r="42" spans="1:5" ht="51" customHeight="1">
      <c r="A42" s="27" t="s">
        <v>233</v>
      </c>
      <c r="B42" s="32" t="s">
        <v>232</v>
      </c>
      <c r="C42" s="10">
        <f>C43</f>
        <v>735640</v>
      </c>
      <c r="D42" s="10">
        <f>D43</f>
        <v>550589.41</v>
      </c>
      <c r="E42" s="10">
        <f t="shared" si="0"/>
        <v>74.84495269425263</v>
      </c>
    </row>
    <row r="43" spans="1:5" ht="51" customHeight="1">
      <c r="A43" s="27" t="s">
        <v>234</v>
      </c>
      <c r="B43" s="32" t="s">
        <v>232</v>
      </c>
      <c r="C43" s="10">
        <v>735640</v>
      </c>
      <c r="D43" s="10">
        <v>550589.41</v>
      </c>
      <c r="E43" s="10">
        <f t="shared" si="0"/>
        <v>74.84495269425263</v>
      </c>
    </row>
    <row r="44" spans="1:5" ht="66.75" customHeight="1">
      <c r="A44" s="27" t="s">
        <v>310</v>
      </c>
      <c r="B44" s="32" t="s">
        <v>311</v>
      </c>
      <c r="C44" s="10">
        <f>C45</f>
        <v>43.75</v>
      </c>
      <c r="D44" s="10">
        <f>D45</f>
        <v>33.74</v>
      </c>
      <c r="E44" s="10">
        <f t="shared" si="0"/>
        <v>77.12</v>
      </c>
    </row>
    <row r="45" spans="1:5" ht="67.5" customHeight="1">
      <c r="A45" s="27" t="s">
        <v>312</v>
      </c>
      <c r="B45" s="32" t="s">
        <v>311</v>
      </c>
      <c r="C45" s="10">
        <f>60-16.25</f>
        <v>43.75</v>
      </c>
      <c r="D45" s="10">
        <v>33.74</v>
      </c>
      <c r="E45" s="10">
        <f t="shared" si="0"/>
        <v>77.12</v>
      </c>
    </row>
    <row r="46" spans="1:5" ht="48" customHeight="1">
      <c r="A46" s="27" t="s">
        <v>235</v>
      </c>
      <c r="B46" s="32" t="s">
        <v>236</v>
      </c>
      <c r="C46" s="10">
        <f>C47+C49</f>
        <v>652405.3</v>
      </c>
      <c r="D46" s="10">
        <f>D47+D49</f>
        <v>538377.63</v>
      </c>
      <c r="E46" s="10">
        <f t="shared" si="0"/>
        <v>82.52195835932051</v>
      </c>
    </row>
    <row r="47" spans="1:5" ht="79.5" customHeight="1">
      <c r="A47" s="27" t="s">
        <v>237</v>
      </c>
      <c r="B47" s="32" t="s">
        <v>238</v>
      </c>
      <c r="C47" s="10">
        <f>C48</f>
        <v>652371.78</v>
      </c>
      <c r="D47" s="10">
        <f>D48</f>
        <v>538364.89</v>
      </c>
      <c r="E47" s="10">
        <f t="shared" si="0"/>
        <v>82.52424560731305</v>
      </c>
    </row>
    <row r="48" spans="1:5" ht="82.5" customHeight="1">
      <c r="A48" s="27" t="s">
        <v>239</v>
      </c>
      <c r="B48" s="32" t="s">
        <v>238</v>
      </c>
      <c r="C48" s="10">
        <f>652360+11.78</f>
        <v>652371.78</v>
      </c>
      <c r="D48" s="10">
        <v>538364.89</v>
      </c>
      <c r="E48" s="10">
        <f t="shared" si="0"/>
        <v>82.52424560731305</v>
      </c>
    </row>
    <row r="49" spans="1:5" ht="81.75" customHeight="1">
      <c r="A49" s="27" t="s">
        <v>313</v>
      </c>
      <c r="B49" s="32" t="s">
        <v>314</v>
      </c>
      <c r="C49" s="10">
        <f>C50</f>
        <v>33.52</v>
      </c>
      <c r="D49" s="10">
        <f>D50</f>
        <v>12.74</v>
      </c>
      <c r="E49" s="10">
        <f t="shared" si="0"/>
        <v>38.0071599045346</v>
      </c>
    </row>
    <row r="50" spans="1:5" ht="82.5" customHeight="1">
      <c r="A50" s="27" t="s">
        <v>315</v>
      </c>
      <c r="B50" s="32" t="s">
        <v>314</v>
      </c>
      <c r="C50" s="10">
        <f>34-0.48</f>
        <v>33.52</v>
      </c>
      <c r="D50" s="10">
        <v>12.74</v>
      </c>
      <c r="E50" s="10">
        <f t="shared" si="0"/>
        <v>38.0071599045346</v>
      </c>
    </row>
    <row r="51" spans="1:5" ht="55.5" customHeight="1">
      <c r="A51" s="27" t="s">
        <v>316</v>
      </c>
      <c r="B51" s="32" t="s">
        <v>317</v>
      </c>
      <c r="C51" s="10">
        <f>C52</f>
        <v>-11.78</v>
      </c>
      <c r="D51" s="10">
        <f>D52</f>
        <v>-11.07</v>
      </c>
      <c r="E51" s="10">
        <f t="shared" si="0"/>
        <v>93.97283531409168</v>
      </c>
    </row>
    <row r="52" spans="1:5" ht="54.75" customHeight="1">
      <c r="A52" s="27" t="s">
        <v>318</v>
      </c>
      <c r="B52" s="32" t="s">
        <v>317</v>
      </c>
      <c r="C52" s="10">
        <f>2.54+1.19-15.51</f>
        <v>-11.78</v>
      </c>
      <c r="D52" s="10">
        <v>-11.07</v>
      </c>
      <c r="E52" s="10">
        <f t="shared" si="0"/>
        <v>93.97283531409168</v>
      </c>
    </row>
    <row r="53" spans="1:5" ht="37.5" customHeight="1">
      <c r="A53" s="27" t="s">
        <v>319</v>
      </c>
      <c r="B53" s="32" t="s">
        <v>320</v>
      </c>
      <c r="C53" s="10">
        <f>C54+C56</f>
        <v>984100</v>
      </c>
      <c r="D53" s="10">
        <f>D54+D56</f>
        <v>986956.1900000001</v>
      </c>
      <c r="E53" s="10">
        <f t="shared" si="0"/>
        <v>100.29023371608577</v>
      </c>
    </row>
    <row r="54" spans="1:5" ht="38.25" customHeight="1">
      <c r="A54" s="27" t="s">
        <v>321</v>
      </c>
      <c r="B54" s="32" t="s">
        <v>320</v>
      </c>
      <c r="C54" s="10">
        <f>C55</f>
        <v>984100</v>
      </c>
      <c r="D54" s="10">
        <f>D55</f>
        <v>986956.13</v>
      </c>
      <c r="E54" s="10">
        <f t="shared" si="0"/>
        <v>100.29022761914439</v>
      </c>
    </row>
    <row r="55" spans="1:5" ht="33.75" customHeight="1">
      <c r="A55" s="27" t="s">
        <v>322</v>
      </c>
      <c r="B55" s="32" t="s">
        <v>320</v>
      </c>
      <c r="C55" s="10">
        <f>910000+45000+29100</f>
        <v>984100</v>
      </c>
      <c r="D55" s="10">
        <v>986956.13</v>
      </c>
      <c r="E55" s="10">
        <f t="shared" si="0"/>
        <v>100.29022761914439</v>
      </c>
    </row>
    <row r="56" spans="1:5" ht="54" customHeight="1">
      <c r="A56" s="30" t="s">
        <v>413</v>
      </c>
      <c r="B56" s="32" t="s">
        <v>414</v>
      </c>
      <c r="C56" s="10">
        <f>C57</f>
        <v>0</v>
      </c>
      <c r="D56" s="10">
        <f>D57</f>
        <v>0.06</v>
      </c>
      <c r="E56" s="10">
        <f>E57</f>
        <v>0</v>
      </c>
    </row>
    <row r="57" spans="1:5" ht="49.5" customHeight="1">
      <c r="A57" s="30" t="s">
        <v>415</v>
      </c>
      <c r="B57" s="32" t="s">
        <v>414</v>
      </c>
      <c r="C57" s="10">
        <v>0</v>
      </c>
      <c r="D57" s="10">
        <v>0.06</v>
      </c>
      <c r="E57" s="10">
        <v>0</v>
      </c>
    </row>
    <row r="58" spans="1:5" ht="18">
      <c r="A58" s="27" t="s">
        <v>45</v>
      </c>
      <c r="B58" s="32" t="s">
        <v>143</v>
      </c>
      <c r="C58" s="10">
        <f>C59</f>
        <v>26738.6</v>
      </c>
      <c r="D58" s="10">
        <f>D59</f>
        <v>26738.6</v>
      </c>
      <c r="E58" s="10">
        <f t="shared" si="0"/>
        <v>100</v>
      </c>
    </row>
    <row r="59" spans="1:5" ht="18">
      <c r="A59" s="27" t="s">
        <v>68</v>
      </c>
      <c r="B59" s="32" t="s">
        <v>143</v>
      </c>
      <c r="C59" s="10">
        <f>C60</f>
        <v>26738.6</v>
      </c>
      <c r="D59" s="10">
        <f>D60</f>
        <v>26738.6</v>
      </c>
      <c r="E59" s="10">
        <f t="shared" si="0"/>
        <v>100</v>
      </c>
    </row>
    <row r="60" spans="1:5" ht="18">
      <c r="A60" s="27" t="s">
        <v>18</v>
      </c>
      <c r="B60" s="32" t="s">
        <v>143</v>
      </c>
      <c r="C60" s="10">
        <f>7000+19738.6</f>
        <v>26738.6</v>
      </c>
      <c r="D60" s="10">
        <v>26738.6</v>
      </c>
      <c r="E60" s="10">
        <f t="shared" si="0"/>
        <v>100</v>
      </c>
    </row>
    <row r="61" spans="1:5" ht="30.75">
      <c r="A61" s="27" t="s">
        <v>78</v>
      </c>
      <c r="B61" s="32" t="s">
        <v>79</v>
      </c>
      <c r="C61" s="10">
        <f>C62</f>
        <v>1044157.6399999997</v>
      </c>
      <c r="D61" s="10">
        <f>D62</f>
        <v>803518.42</v>
      </c>
      <c r="E61" s="10">
        <f t="shared" si="0"/>
        <v>76.953746179552</v>
      </c>
    </row>
    <row r="62" spans="1:5" ht="47.25" customHeight="1">
      <c r="A62" s="27" t="s">
        <v>81</v>
      </c>
      <c r="B62" s="32" t="s">
        <v>144</v>
      </c>
      <c r="C62" s="10">
        <f>C63</f>
        <v>1044157.6399999997</v>
      </c>
      <c r="D62" s="10">
        <f>D63</f>
        <v>803518.42</v>
      </c>
      <c r="E62" s="10">
        <f t="shared" si="0"/>
        <v>76.953746179552</v>
      </c>
    </row>
    <row r="63" spans="1:5" ht="54" customHeight="1">
      <c r="A63" s="27" t="s">
        <v>82</v>
      </c>
      <c r="B63" s="32" t="s">
        <v>144</v>
      </c>
      <c r="C63" s="10">
        <f>95000+3990000-1660842.36-1388000+8000</f>
        <v>1044157.6399999997</v>
      </c>
      <c r="D63" s="10">
        <v>803518.42</v>
      </c>
      <c r="E63" s="10">
        <f t="shared" si="0"/>
        <v>76.953746179552</v>
      </c>
    </row>
    <row r="64" spans="1:5" ht="66.75" customHeight="1" hidden="1">
      <c r="A64" s="12" t="s">
        <v>269</v>
      </c>
      <c r="B64" s="33" t="s">
        <v>270</v>
      </c>
      <c r="C64" s="18">
        <f aca="true" t="shared" si="1" ref="C64:D66">C65</f>
        <v>0</v>
      </c>
      <c r="D64" s="18">
        <f t="shared" si="1"/>
        <v>0</v>
      </c>
      <c r="E64" s="18" t="e">
        <f t="shared" si="0"/>
        <v>#DIV/0!</v>
      </c>
    </row>
    <row r="65" spans="1:5" ht="36" customHeight="1" hidden="1">
      <c r="A65" s="27" t="s">
        <v>271</v>
      </c>
      <c r="B65" s="32" t="s">
        <v>272</v>
      </c>
      <c r="C65" s="10">
        <f t="shared" si="1"/>
        <v>0</v>
      </c>
      <c r="D65" s="10">
        <f t="shared" si="1"/>
        <v>0</v>
      </c>
      <c r="E65" s="10" t="e">
        <f t="shared" si="0"/>
        <v>#DIV/0!</v>
      </c>
    </row>
    <row r="66" spans="1:5" ht="60" customHeight="1" hidden="1">
      <c r="A66" s="27" t="s">
        <v>273</v>
      </c>
      <c r="B66" s="32" t="s">
        <v>274</v>
      </c>
      <c r="C66" s="10">
        <f t="shared" si="1"/>
        <v>0</v>
      </c>
      <c r="D66" s="10">
        <f t="shared" si="1"/>
        <v>0</v>
      </c>
      <c r="E66" s="10" t="e">
        <f t="shared" si="0"/>
        <v>#DIV/0!</v>
      </c>
    </row>
    <row r="67" spans="1:5" ht="57" customHeight="1" hidden="1">
      <c r="A67" s="27" t="s">
        <v>275</v>
      </c>
      <c r="B67" s="32" t="s">
        <v>274</v>
      </c>
      <c r="C67" s="10">
        <f>78000-40000-30000-8000</f>
        <v>0</v>
      </c>
      <c r="D67" s="10">
        <v>0</v>
      </c>
      <c r="E67" s="10" t="e">
        <f t="shared" si="0"/>
        <v>#DIV/0!</v>
      </c>
    </row>
    <row r="68" spans="1:5" ht="18">
      <c r="A68" s="12" t="s">
        <v>19</v>
      </c>
      <c r="B68" s="33" t="s">
        <v>422</v>
      </c>
      <c r="C68" s="18">
        <f>C71+C74</f>
        <v>1205000</v>
      </c>
      <c r="D68" s="18">
        <f>D71+D74</f>
        <v>776706.88</v>
      </c>
      <c r="E68" s="18">
        <f t="shared" si="0"/>
        <v>64.45700248962656</v>
      </c>
    </row>
    <row r="69" spans="1:5" ht="46.5">
      <c r="A69" s="27" t="s">
        <v>60</v>
      </c>
      <c r="B69" s="32" t="s">
        <v>145</v>
      </c>
      <c r="C69" s="20">
        <f>C70</f>
        <v>1200000</v>
      </c>
      <c r="D69" s="20">
        <f>D70</f>
        <v>776706.88</v>
      </c>
      <c r="E69" s="10">
        <f t="shared" si="0"/>
        <v>64.72557333333333</v>
      </c>
    </row>
    <row r="70" spans="1:5" ht="62.25">
      <c r="A70" s="27" t="s">
        <v>61</v>
      </c>
      <c r="B70" s="32" t="s">
        <v>146</v>
      </c>
      <c r="C70" s="20">
        <f>C71</f>
        <v>1200000</v>
      </c>
      <c r="D70" s="20">
        <f>D71</f>
        <v>776706.88</v>
      </c>
      <c r="E70" s="10">
        <f t="shared" si="0"/>
        <v>64.72557333333333</v>
      </c>
    </row>
    <row r="71" spans="1:5" ht="62.25">
      <c r="A71" s="27" t="s">
        <v>20</v>
      </c>
      <c r="B71" s="32" t="s">
        <v>146</v>
      </c>
      <c r="C71" s="20">
        <v>1200000</v>
      </c>
      <c r="D71" s="20">
        <v>776706.88</v>
      </c>
      <c r="E71" s="10">
        <f t="shared" si="0"/>
        <v>64.72557333333333</v>
      </c>
    </row>
    <row r="72" spans="1:5" ht="46.5">
      <c r="A72" s="27" t="s">
        <v>21</v>
      </c>
      <c r="B72" s="32" t="s">
        <v>147</v>
      </c>
      <c r="C72" s="14">
        <f>C73</f>
        <v>5000</v>
      </c>
      <c r="D72" s="14">
        <f>D73</f>
        <v>0</v>
      </c>
      <c r="E72" s="10">
        <f t="shared" si="0"/>
        <v>0</v>
      </c>
    </row>
    <row r="73" spans="1:5" ht="30.75">
      <c r="A73" s="27" t="s">
        <v>62</v>
      </c>
      <c r="B73" s="32" t="s">
        <v>148</v>
      </c>
      <c r="C73" s="14">
        <f>C74</f>
        <v>5000</v>
      </c>
      <c r="D73" s="14">
        <f>D74</f>
        <v>0</v>
      </c>
      <c r="E73" s="10">
        <f t="shared" si="0"/>
        <v>0</v>
      </c>
    </row>
    <row r="74" spans="1:5" ht="30.75">
      <c r="A74" s="27" t="s">
        <v>77</v>
      </c>
      <c r="B74" s="32" t="s">
        <v>148</v>
      </c>
      <c r="C74" s="14">
        <f>10000-5000</f>
        <v>5000</v>
      </c>
      <c r="D74" s="15">
        <v>0</v>
      </c>
      <c r="E74" s="10">
        <f t="shared" si="0"/>
        <v>0</v>
      </c>
    </row>
    <row r="75" spans="1:5" ht="46.5">
      <c r="A75" s="12" t="s">
        <v>369</v>
      </c>
      <c r="B75" s="33" t="s">
        <v>370</v>
      </c>
      <c r="C75" s="13">
        <f aca="true" t="shared" si="2" ref="C75:D78">C76</f>
        <v>0.3</v>
      </c>
      <c r="D75" s="13">
        <f t="shared" si="2"/>
        <v>0.3</v>
      </c>
      <c r="E75" s="18">
        <f t="shared" si="0"/>
        <v>100</v>
      </c>
    </row>
    <row r="76" spans="1:5" ht="33" customHeight="1">
      <c r="A76" s="27" t="s">
        <v>373</v>
      </c>
      <c r="B76" s="32" t="s">
        <v>374</v>
      </c>
      <c r="C76" s="14">
        <f t="shared" si="2"/>
        <v>0.3</v>
      </c>
      <c r="D76" s="14">
        <f t="shared" si="2"/>
        <v>0.3</v>
      </c>
      <c r="E76" s="10">
        <f t="shared" si="0"/>
        <v>100</v>
      </c>
    </row>
    <row r="77" spans="1:5" ht="22.5" customHeight="1">
      <c r="A77" s="27" t="s">
        <v>375</v>
      </c>
      <c r="B77" s="32" t="s">
        <v>376</v>
      </c>
      <c r="C77" s="14">
        <f t="shared" si="2"/>
        <v>0.3</v>
      </c>
      <c r="D77" s="14">
        <f t="shared" si="2"/>
        <v>0.3</v>
      </c>
      <c r="E77" s="10">
        <f t="shared" si="0"/>
        <v>100</v>
      </c>
    </row>
    <row r="78" spans="1:5" ht="37.5" customHeight="1">
      <c r="A78" s="27" t="s">
        <v>377</v>
      </c>
      <c r="B78" s="32" t="s">
        <v>378</v>
      </c>
      <c r="C78" s="14">
        <f t="shared" si="2"/>
        <v>0.3</v>
      </c>
      <c r="D78" s="14">
        <f t="shared" si="2"/>
        <v>0.3</v>
      </c>
      <c r="E78" s="10">
        <f t="shared" si="0"/>
        <v>100</v>
      </c>
    </row>
    <row r="79" spans="1:5" ht="36" customHeight="1">
      <c r="A79" s="27" t="s">
        <v>379</v>
      </c>
      <c r="B79" s="32" t="s">
        <v>378</v>
      </c>
      <c r="C79" s="14">
        <v>0.3</v>
      </c>
      <c r="D79" s="15">
        <v>0.3</v>
      </c>
      <c r="E79" s="10">
        <f t="shared" si="0"/>
        <v>100</v>
      </c>
    </row>
    <row r="80" spans="1:8" ht="62.25">
      <c r="A80" s="12" t="s">
        <v>22</v>
      </c>
      <c r="B80" s="33" t="s">
        <v>149</v>
      </c>
      <c r="C80" s="18">
        <f>C84+C81</f>
        <v>1642771.92</v>
      </c>
      <c r="D80" s="18">
        <f>D84+D81</f>
        <v>1804036.02</v>
      </c>
      <c r="E80" s="18">
        <f t="shared" si="0"/>
        <v>109.81658488538082</v>
      </c>
      <c r="F80" s="7"/>
      <c r="G80" s="7"/>
      <c r="H80" s="7"/>
    </row>
    <row r="81" spans="1:8" ht="33.75" customHeight="1">
      <c r="A81" s="17" t="s">
        <v>197</v>
      </c>
      <c r="B81" s="32" t="s">
        <v>198</v>
      </c>
      <c r="C81" s="10">
        <f>C82</f>
        <v>24759.48</v>
      </c>
      <c r="D81" s="10">
        <f>D82</f>
        <v>17600.38</v>
      </c>
      <c r="E81" s="10">
        <f aca="true" t="shared" si="3" ref="E81:E146">D81/C81*100</f>
        <v>71.0854185952209</v>
      </c>
      <c r="F81" s="7"/>
      <c r="G81" s="7"/>
      <c r="H81" s="7"/>
    </row>
    <row r="82" spans="1:8" ht="54.75" customHeight="1">
      <c r="A82" s="17" t="s">
        <v>199</v>
      </c>
      <c r="B82" s="32" t="s">
        <v>200</v>
      </c>
      <c r="C82" s="10">
        <f>C83</f>
        <v>24759.48</v>
      </c>
      <c r="D82" s="10">
        <f>D83</f>
        <v>17600.38</v>
      </c>
      <c r="E82" s="10">
        <f t="shared" si="3"/>
        <v>71.0854185952209</v>
      </c>
      <c r="F82" s="7"/>
      <c r="G82" s="7"/>
      <c r="H82" s="7"/>
    </row>
    <row r="83" spans="1:8" ht="62.25">
      <c r="A83" s="17" t="s">
        <v>201</v>
      </c>
      <c r="B83" s="32" t="s">
        <v>200</v>
      </c>
      <c r="C83" s="10">
        <f>30582.25-5822.77</f>
        <v>24759.48</v>
      </c>
      <c r="D83" s="10">
        <v>17600.38</v>
      </c>
      <c r="E83" s="10">
        <f t="shared" si="3"/>
        <v>71.0854185952209</v>
      </c>
      <c r="F83" s="7"/>
      <c r="G83" s="7"/>
      <c r="H83" s="7"/>
    </row>
    <row r="84" spans="1:5" ht="108.75">
      <c r="A84" s="27" t="s">
        <v>23</v>
      </c>
      <c r="B84" s="32" t="s">
        <v>150</v>
      </c>
      <c r="C84" s="20">
        <f>C85+C90+C93</f>
        <v>1618012.44</v>
      </c>
      <c r="D84" s="20">
        <f>D85+D90+D93</f>
        <v>1786435.6400000001</v>
      </c>
      <c r="E84" s="10">
        <f t="shared" si="3"/>
        <v>110.4092648385324</v>
      </c>
    </row>
    <row r="85" spans="1:5" ht="83.25" customHeight="1">
      <c r="A85" s="27" t="s">
        <v>35</v>
      </c>
      <c r="B85" s="32" t="s">
        <v>151</v>
      </c>
      <c r="C85" s="14">
        <f>C88+C86</f>
        <v>1457070.04</v>
      </c>
      <c r="D85" s="14">
        <f>D88+D86</f>
        <v>1107121.05</v>
      </c>
      <c r="E85" s="10">
        <f t="shared" si="3"/>
        <v>75.98269263706774</v>
      </c>
    </row>
    <row r="86" spans="1:5" ht="124.5">
      <c r="A86" s="27" t="s">
        <v>84</v>
      </c>
      <c r="B86" s="32" t="s">
        <v>152</v>
      </c>
      <c r="C86" s="14">
        <f>C87</f>
        <v>557070.04</v>
      </c>
      <c r="D86" s="14">
        <f>D87</f>
        <v>615773.06</v>
      </c>
      <c r="E86" s="10">
        <f t="shared" si="3"/>
        <v>110.53781675280905</v>
      </c>
    </row>
    <row r="87" spans="1:5" ht="124.5">
      <c r="A87" s="27" t="s">
        <v>85</v>
      </c>
      <c r="B87" s="32" t="s">
        <v>152</v>
      </c>
      <c r="C87" s="14">
        <f>398500+80900+77670.04</f>
        <v>557070.04</v>
      </c>
      <c r="D87" s="14">
        <v>615773.06</v>
      </c>
      <c r="E87" s="10">
        <f t="shared" si="3"/>
        <v>110.53781675280905</v>
      </c>
    </row>
    <row r="88" spans="1:5" ht="108.75">
      <c r="A88" s="27" t="s">
        <v>73</v>
      </c>
      <c r="B88" s="32" t="s">
        <v>153</v>
      </c>
      <c r="C88" s="14">
        <f>C89</f>
        <v>900000</v>
      </c>
      <c r="D88" s="14">
        <f>D89</f>
        <v>491347.99</v>
      </c>
      <c r="E88" s="10">
        <f t="shared" si="3"/>
        <v>54.59422111111111</v>
      </c>
    </row>
    <row r="89" spans="1:5" ht="108.75">
      <c r="A89" s="27" t="s">
        <v>74</v>
      </c>
      <c r="B89" s="32" t="s">
        <v>153</v>
      </c>
      <c r="C89" s="14">
        <v>900000</v>
      </c>
      <c r="D89" s="14">
        <v>491347.99</v>
      </c>
      <c r="E89" s="10">
        <f t="shared" si="3"/>
        <v>54.59422111111111</v>
      </c>
    </row>
    <row r="90" spans="1:5" ht="108.75">
      <c r="A90" s="27" t="s">
        <v>52</v>
      </c>
      <c r="B90" s="32" t="s">
        <v>50</v>
      </c>
      <c r="C90" s="14">
        <f>C91</f>
        <v>30000</v>
      </c>
      <c r="D90" s="14">
        <f>D91</f>
        <v>29296.99</v>
      </c>
      <c r="E90" s="10">
        <f t="shared" si="3"/>
        <v>97.65663333333335</v>
      </c>
    </row>
    <row r="91" spans="1:5" ht="108.75">
      <c r="A91" s="27" t="s">
        <v>63</v>
      </c>
      <c r="B91" s="32" t="s">
        <v>51</v>
      </c>
      <c r="C91" s="14">
        <f>C92</f>
        <v>30000</v>
      </c>
      <c r="D91" s="14">
        <f>D92</f>
        <v>29296.99</v>
      </c>
      <c r="E91" s="10">
        <f t="shared" si="3"/>
        <v>97.65663333333335</v>
      </c>
    </row>
    <row r="92" spans="1:5" ht="108.75">
      <c r="A92" s="27" t="s">
        <v>49</v>
      </c>
      <c r="B92" s="32" t="s">
        <v>51</v>
      </c>
      <c r="C92" s="14">
        <v>30000</v>
      </c>
      <c r="D92" s="14">
        <v>29296.99</v>
      </c>
      <c r="E92" s="10">
        <f t="shared" si="3"/>
        <v>97.65663333333335</v>
      </c>
    </row>
    <row r="93" spans="1:5" ht="129.75" customHeight="1">
      <c r="A93" s="27" t="s">
        <v>36</v>
      </c>
      <c r="B93" s="32" t="s">
        <v>246</v>
      </c>
      <c r="C93" s="15">
        <f>C94</f>
        <v>130942.4</v>
      </c>
      <c r="D93" s="15">
        <f>D94</f>
        <v>650017.6</v>
      </c>
      <c r="E93" s="10">
        <f t="shared" si="3"/>
        <v>496.4149122056721</v>
      </c>
    </row>
    <row r="94" spans="1:5" ht="93">
      <c r="A94" s="27" t="s">
        <v>64</v>
      </c>
      <c r="B94" s="32" t="s">
        <v>154</v>
      </c>
      <c r="C94" s="15">
        <f>C95</f>
        <v>130942.4</v>
      </c>
      <c r="D94" s="15">
        <f>D95</f>
        <v>650017.6</v>
      </c>
      <c r="E94" s="10">
        <f t="shared" si="3"/>
        <v>496.4149122056721</v>
      </c>
    </row>
    <row r="95" spans="1:5" ht="93">
      <c r="A95" s="27" t="s">
        <v>24</v>
      </c>
      <c r="B95" s="32" t="s">
        <v>154</v>
      </c>
      <c r="C95" s="15">
        <f>17000+60000+9000+44942.4</f>
        <v>130942.4</v>
      </c>
      <c r="D95" s="15">
        <v>650017.6</v>
      </c>
      <c r="E95" s="10">
        <f t="shared" si="3"/>
        <v>496.4149122056721</v>
      </c>
    </row>
    <row r="96" spans="1:5" ht="30.75">
      <c r="A96" s="12" t="s">
        <v>25</v>
      </c>
      <c r="B96" s="33" t="s">
        <v>46</v>
      </c>
      <c r="C96" s="18">
        <f>C97</f>
        <v>192000</v>
      </c>
      <c r="D96" s="18">
        <f>D97</f>
        <v>54894.78</v>
      </c>
      <c r="E96" s="18">
        <f t="shared" si="3"/>
        <v>28.59103125</v>
      </c>
    </row>
    <row r="97" spans="1:5" ht="30.75">
      <c r="A97" s="27" t="s">
        <v>37</v>
      </c>
      <c r="B97" s="32" t="s">
        <v>155</v>
      </c>
      <c r="C97" s="10">
        <f>C98+C101</f>
        <v>192000</v>
      </c>
      <c r="D97" s="10">
        <f>D98+D101</f>
        <v>54894.78</v>
      </c>
      <c r="E97" s="10">
        <f t="shared" si="3"/>
        <v>28.59103125</v>
      </c>
    </row>
    <row r="98" spans="1:5" ht="37.5" customHeight="1">
      <c r="A98" s="27" t="s">
        <v>296</v>
      </c>
      <c r="B98" s="32" t="s">
        <v>297</v>
      </c>
      <c r="C98" s="10">
        <f>C99</f>
        <v>21000</v>
      </c>
      <c r="D98" s="10">
        <f>D99</f>
        <v>11319.33</v>
      </c>
      <c r="E98" s="10">
        <f t="shared" si="3"/>
        <v>53.90157142857143</v>
      </c>
    </row>
    <row r="99" spans="1:5" ht="99" customHeight="1">
      <c r="A99" s="27" t="s">
        <v>248</v>
      </c>
      <c r="B99" s="32" t="s">
        <v>247</v>
      </c>
      <c r="C99" s="10">
        <f>C100</f>
        <v>21000</v>
      </c>
      <c r="D99" s="10">
        <f>D100</f>
        <v>11319.33</v>
      </c>
      <c r="E99" s="10">
        <f t="shared" si="3"/>
        <v>53.90157142857143</v>
      </c>
    </row>
    <row r="100" spans="1:5" ht="99" customHeight="1">
      <c r="A100" s="27" t="s">
        <v>249</v>
      </c>
      <c r="B100" s="32" t="s">
        <v>247</v>
      </c>
      <c r="C100" s="10">
        <v>21000</v>
      </c>
      <c r="D100" s="10">
        <v>11319.33</v>
      </c>
      <c r="E100" s="10">
        <f t="shared" si="3"/>
        <v>53.90157142857143</v>
      </c>
    </row>
    <row r="101" spans="1:5" ht="30.75">
      <c r="A101" s="27" t="s">
        <v>65</v>
      </c>
      <c r="B101" s="32" t="s">
        <v>26</v>
      </c>
      <c r="C101" s="20">
        <f>C102+C104</f>
        <v>171000</v>
      </c>
      <c r="D101" s="20">
        <f>D102+D104</f>
        <v>43575.45</v>
      </c>
      <c r="E101" s="10">
        <f t="shared" si="3"/>
        <v>25.48271929824561</v>
      </c>
    </row>
    <row r="102" spans="1:5" ht="82.5" customHeight="1">
      <c r="A102" s="27" t="s">
        <v>251</v>
      </c>
      <c r="B102" s="32" t="s">
        <v>250</v>
      </c>
      <c r="C102" s="20">
        <f>C103</f>
        <v>61000</v>
      </c>
      <c r="D102" s="20">
        <f>D103</f>
        <v>-16728.34</v>
      </c>
      <c r="E102" s="10">
        <f t="shared" si="3"/>
        <v>-27.423508196721315</v>
      </c>
    </row>
    <row r="103" spans="1:5" ht="84" customHeight="1">
      <c r="A103" s="27" t="s">
        <v>252</v>
      </c>
      <c r="B103" s="32" t="s">
        <v>250</v>
      </c>
      <c r="C103" s="20">
        <f>130000+8000-77000</f>
        <v>61000</v>
      </c>
      <c r="D103" s="15">
        <v>-16728.34</v>
      </c>
      <c r="E103" s="10">
        <f t="shared" si="3"/>
        <v>-27.423508196721315</v>
      </c>
    </row>
    <row r="104" spans="1:5" ht="84" customHeight="1">
      <c r="A104" s="27" t="s">
        <v>253</v>
      </c>
      <c r="B104" s="32" t="s">
        <v>255</v>
      </c>
      <c r="C104" s="20">
        <f>C105</f>
        <v>110000</v>
      </c>
      <c r="D104" s="20">
        <f>D105</f>
        <v>60303.79</v>
      </c>
      <c r="E104" s="10">
        <f t="shared" si="3"/>
        <v>54.82162727272727</v>
      </c>
    </row>
    <row r="105" spans="1:5" ht="87" customHeight="1">
      <c r="A105" s="27" t="s">
        <v>254</v>
      </c>
      <c r="B105" s="32" t="s">
        <v>255</v>
      </c>
      <c r="C105" s="20">
        <f>100000+10000</f>
        <v>110000</v>
      </c>
      <c r="D105" s="15">
        <v>60303.79</v>
      </c>
      <c r="E105" s="10">
        <f t="shared" si="3"/>
        <v>54.82162727272727</v>
      </c>
    </row>
    <row r="106" spans="1:5" ht="46.5">
      <c r="A106" s="12" t="s">
        <v>27</v>
      </c>
      <c r="B106" s="33" t="s">
        <v>156</v>
      </c>
      <c r="C106" s="18">
        <f>C107+C113</f>
        <v>287535.55</v>
      </c>
      <c r="D106" s="18">
        <f>D107+D113</f>
        <v>179267.03999999998</v>
      </c>
      <c r="E106" s="18">
        <f t="shared" si="3"/>
        <v>62.34604381962509</v>
      </c>
    </row>
    <row r="107" spans="1:5" ht="18">
      <c r="A107" s="27" t="s">
        <v>38</v>
      </c>
      <c r="B107" s="32" t="s">
        <v>157</v>
      </c>
      <c r="C107" s="10">
        <f aca="true" t="shared" si="4" ref="C107:D109">C108</f>
        <v>259000</v>
      </c>
      <c r="D107" s="10">
        <f t="shared" si="4"/>
        <v>150731.49</v>
      </c>
      <c r="E107" s="10">
        <f t="shared" si="3"/>
        <v>58.19748648648648</v>
      </c>
    </row>
    <row r="108" spans="1:5" ht="30.75">
      <c r="A108" s="27" t="s">
        <v>39</v>
      </c>
      <c r="B108" s="32" t="s">
        <v>158</v>
      </c>
      <c r="C108" s="10">
        <f t="shared" si="4"/>
        <v>259000</v>
      </c>
      <c r="D108" s="10">
        <f t="shared" si="4"/>
        <v>150731.49</v>
      </c>
      <c r="E108" s="10">
        <f t="shared" si="3"/>
        <v>58.19748648648648</v>
      </c>
    </row>
    <row r="109" spans="1:5" ht="46.5">
      <c r="A109" s="27" t="s">
        <v>28</v>
      </c>
      <c r="B109" s="32" t="s">
        <v>159</v>
      </c>
      <c r="C109" s="10">
        <f>C110</f>
        <v>259000</v>
      </c>
      <c r="D109" s="10">
        <f t="shared" si="4"/>
        <v>150731.49</v>
      </c>
      <c r="E109" s="10">
        <f t="shared" si="3"/>
        <v>58.19748648648648</v>
      </c>
    </row>
    <row r="110" spans="1:5" ht="62.25">
      <c r="A110" s="27" t="s">
        <v>364</v>
      </c>
      <c r="B110" s="32" t="s">
        <v>362</v>
      </c>
      <c r="C110" s="10">
        <f>SUM(C111:C112)</f>
        <v>259000</v>
      </c>
      <c r="D110" s="10">
        <f>SUM(D111:D112)</f>
        <v>150731.49</v>
      </c>
      <c r="E110" s="10">
        <f t="shared" si="3"/>
        <v>58.19748648648648</v>
      </c>
    </row>
    <row r="111" spans="1:5" ht="62.25">
      <c r="A111" s="27" t="s">
        <v>361</v>
      </c>
      <c r="B111" s="32" t="s">
        <v>362</v>
      </c>
      <c r="C111" s="14">
        <v>9000</v>
      </c>
      <c r="D111" s="15">
        <v>0</v>
      </c>
      <c r="E111" s="10">
        <f t="shared" si="3"/>
        <v>0</v>
      </c>
    </row>
    <row r="112" spans="1:5" ht="62.25">
      <c r="A112" s="27" t="s">
        <v>360</v>
      </c>
      <c r="B112" s="32" t="s">
        <v>362</v>
      </c>
      <c r="C112" s="14">
        <f>500000-250000</f>
        <v>250000</v>
      </c>
      <c r="D112" s="14">
        <v>150731.49</v>
      </c>
      <c r="E112" s="10">
        <f t="shared" si="3"/>
        <v>60.292595999999996</v>
      </c>
    </row>
    <row r="113" spans="1:5" ht="18">
      <c r="A113" s="27" t="s">
        <v>69</v>
      </c>
      <c r="B113" s="32" t="s">
        <v>160</v>
      </c>
      <c r="C113" s="14">
        <f aca="true" t="shared" si="5" ref="C113:D115">C114</f>
        <v>28535.55</v>
      </c>
      <c r="D113" s="14">
        <f t="shared" si="5"/>
        <v>28535.55</v>
      </c>
      <c r="E113" s="10">
        <f t="shared" si="3"/>
        <v>100</v>
      </c>
    </row>
    <row r="114" spans="1:5" ht="30.75">
      <c r="A114" s="21" t="s">
        <v>70</v>
      </c>
      <c r="B114" s="32" t="s">
        <v>161</v>
      </c>
      <c r="C114" s="14">
        <f t="shared" si="5"/>
        <v>28535.55</v>
      </c>
      <c r="D114" s="14">
        <f t="shared" si="5"/>
        <v>28535.55</v>
      </c>
      <c r="E114" s="10">
        <f t="shared" si="3"/>
        <v>100</v>
      </c>
    </row>
    <row r="115" spans="1:5" ht="30.75">
      <c r="A115" s="21" t="s">
        <v>71</v>
      </c>
      <c r="B115" s="32" t="s">
        <v>80</v>
      </c>
      <c r="C115" s="14">
        <f>C116</f>
        <v>28535.55</v>
      </c>
      <c r="D115" s="14">
        <f t="shared" si="5"/>
        <v>28535.55</v>
      </c>
      <c r="E115" s="10">
        <f t="shared" si="3"/>
        <v>100</v>
      </c>
    </row>
    <row r="116" spans="1:5" ht="62.25">
      <c r="A116" s="21" t="s">
        <v>365</v>
      </c>
      <c r="B116" s="32" t="s">
        <v>363</v>
      </c>
      <c r="C116" s="14">
        <f>SUM(C117:C117)</f>
        <v>28535.55</v>
      </c>
      <c r="D116" s="14">
        <f>SUM(D117:D117)</f>
        <v>28535.55</v>
      </c>
      <c r="E116" s="10">
        <f t="shared" si="3"/>
        <v>100</v>
      </c>
    </row>
    <row r="117" spans="1:5" ht="62.25">
      <c r="A117" s="21" t="s">
        <v>371</v>
      </c>
      <c r="B117" s="32" t="s">
        <v>363</v>
      </c>
      <c r="C117" s="14">
        <f>5443.53+23092.02</f>
        <v>28535.55</v>
      </c>
      <c r="D117" s="14">
        <v>28535.55</v>
      </c>
      <c r="E117" s="10">
        <f t="shared" si="3"/>
        <v>100</v>
      </c>
    </row>
    <row r="118" spans="1:5" ht="30.75">
      <c r="A118" s="12" t="s">
        <v>29</v>
      </c>
      <c r="B118" s="33" t="s">
        <v>162</v>
      </c>
      <c r="C118" s="18">
        <f>C119+C123</f>
        <v>203726.91999999998</v>
      </c>
      <c r="D118" s="18">
        <f>D119+D123</f>
        <v>363787.58999999997</v>
      </c>
      <c r="E118" s="18">
        <f t="shared" si="3"/>
        <v>178.56628372921946</v>
      </c>
    </row>
    <row r="119" spans="1:5" ht="108.75">
      <c r="A119" s="27" t="s">
        <v>30</v>
      </c>
      <c r="B119" s="32" t="s">
        <v>163</v>
      </c>
      <c r="C119" s="14">
        <f aca="true" t="shared" si="6" ref="C119:D121">C120</f>
        <v>26011.059999999998</v>
      </c>
      <c r="D119" s="14">
        <f t="shared" si="6"/>
        <v>0</v>
      </c>
      <c r="E119" s="10">
        <f t="shared" si="3"/>
        <v>0</v>
      </c>
    </row>
    <row r="120" spans="1:5" ht="124.5">
      <c r="A120" s="27" t="s">
        <v>66</v>
      </c>
      <c r="B120" s="32" t="s">
        <v>164</v>
      </c>
      <c r="C120" s="14">
        <f t="shared" si="6"/>
        <v>26011.059999999998</v>
      </c>
      <c r="D120" s="14">
        <f t="shared" si="6"/>
        <v>0</v>
      </c>
      <c r="E120" s="10">
        <f t="shared" si="3"/>
        <v>0</v>
      </c>
    </row>
    <row r="121" spans="1:5" ht="124.5">
      <c r="A121" s="27" t="s">
        <v>67</v>
      </c>
      <c r="B121" s="32" t="s">
        <v>165</v>
      </c>
      <c r="C121" s="14">
        <f t="shared" si="6"/>
        <v>26011.059999999998</v>
      </c>
      <c r="D121" s="14">
        <f t="shared" si="6"/>
        <v>0</v>
      </c>
      <c r="E121" s="10">
        <f t="shared" si="3"/>
        <v>0</v>
      </c>
    </row>
    <row r="122" spans="1:5" ht="124.5">
      <c r="A122" s="27" t="s">
        <v>31</v>
      </c>
      <c r="B122" s="32" t="s">
        <v>165</v>
      </c>
      <c r="C122" s="14">
        <f>200000-6969.85-104884.76-5370.03-56764.3</f>
        <v>26011.059999999998</v>
      </c>
      <c r="D122" s="14">
        <v>0</v>
      </c>
      <c r="E122" s="10">
        <f t="shared" si="3"/>
        <v>0</v>
      </c>
    </row>
    <row r="123" spans="1:5" ht="46.5">
      <c r="A123" s="27" t="s">
        <v>32</v>
      </c>
      <c r="B123" s="32" t="s">
        <v>166</v>
      </c>
      <c r="C123" s="20">
        <f>C124</f>
        <v>177715.86</v>
      </c>
      <c r="D123" s="20">
        <f>D124</f>
        <v>363787.58999999997</v>
      </c>
      <c r="E123" s="10">
        <f t="shared" si="3"/>
        <v>204.70181445820313</v>
      </c>
    </row>
    <row r="124" spans="1:5" ht="46.5">
      <c r="A124" s="27" t="s">
        <v>40</v>
      </c>
      <c r="B124" s="32" t="s">
        <v>88</v>
      </c>
      <c r="C124" s="20">
        <f>C127+C125</f>
        <v>177715.86</v>
      </c>
      <c r="D124" s="20">
        <f>D127+D125</f>
        <v>363787.58999999997</v>
      </c>
      <c r="E124" s="10">
        <f t="shared" si="3"/>
        <v>204.70181445820313</v>
      </c>
    </row>
    <row r="125" spans="1:5" ht="78">
      <c r="A125" s="27" t="s">
        <v>86</v>
      </c>
      <c r="B125" s="32" t="s">
        <v>167</v>
      </c>
      <c r="C125" s="20">
        <f>C126</f>
        <v>86764.3</v>
      </c>
      <c r="D125" s="20">
        <f>D126</f>
        <v>93172.74</v>
      </c>
      <c r="E125" s="10">
        <f t="shared" si="3"/>
        <v>107.38603319568072</v>
      </c>
    </row>
    <row r="126" spans="1:5" ht="78">
      <c r="A126" s="27" t="s">
        <v>87</v>
      </c>
      <c r="B126" s="32" t="s">
        <v>167</v>
      </c>
      <c r="C126" s="20">
        <f>30000+56764.3</f>
        <v>86764.3</v>
      </c>
      <c r="D126" s="20">
        <v>93172.74</v>
      </c>
      <c r="E126" s="10">
        <f t="shared" si="3"/>
        <v>107.38603319568072</v>
      </c>
    </row>
    <row r="127" spans="1:5" ht="62.25">
      <c r="A127" s="27" t="s">
        <v>76</v>
      </c>
      <c r="B127" s="32" t="s">
        <v>168</v>
      </c>
      <c r="C127" s="20">
        <f>C128</f>
        <v>90951.56</v>
      </c>
      <c r="D127" s="20">
        <f>D128</f>
        <v>270614.85</v>
      </c>
      <c r="E127" s="10">
        <f t="shared" si="3"/>
        <v>297.53733745743335</v>
      </c>
    </row>
    <row r="128" spans="1:5" ht="62.25">
      <c r="A128" s="27" t="s">
        <v>75</v>
      </c>
      <c r="B128" s="32" t="s">
        <v>168</v>
      </c>
      <c r="C128" s="20">
        <f>40000+38611.68+6969.85+5370.03</f>
        <v>90951.56</v>
      </c>
      <c r="D128" s="15">
        <v>270614.85</v>
      </c>
      <c r="E128" s="10">
        <f t="shared" si="3"/>
        <v>297.53733745743335</v>
      </c>
    </row>
    <row r="129" spans="1:5" ht="30.75">
      <c r="A129" s="12" t="s">
        <v>33</v>
      </c>
      <c r="B129" s="33" t="s">
        <v>169</v>
      </c>
      <c r="C129" s="18">
        <f>C130+C165+C166+C175</f>
        <v>237757.59</v>
      </c>
      <c r="D129" s="18">
        <f>D130+D165+D166+D175</f>
        <v>239712.4</v>
      </c>
      <c r="E129" s="18">
        <f t="shared" si="3"/>
        <v>100.822186160282</v>
      </c>
    </row>
    <row r="130" spans="1:5" ht="46.5">
      <c r="A130" s="27" t="s">
        <v>128</v>
      </c>
      <c r="B130" s="32" t="s">
        <v>170</v>
      </c>
      <c r="C130" s="10">
        <f>C152+C158+C161+C131+C135+C149+C155+C138+C146+C143</f>
        <v>121948.12999999999</v>
      </c>
      <c r="D130" s="10">
        <f>D152+D158+D161+D131+D135+D149+D155+D138+D146+D143</f>
        <v>127021.05</v>
      </c>
      <c r="E130" s="10">
        <f t="shared" si="3"/>
        <v>104.1598997869012</v>
      </c>
    </row>
    <row r="131" spans="1:5" ht="93">
      <c r="A131" s="27" t="s">
        <v>323</v>
      </c>
      <c r="B131" s="32" t="s">
        <v>324</v>
      </c>
      <c r="C131" s="10">
        <f>C132</f>
        <v>61299.28</v>
      </c>
      <c r="D131" s="10">
        <f>D132</f>
        <v>63354.42</v>
      </c>
      <c r="E131" s="10">
        <f t="shared" si="3"/>
        <v>103.35263317937829</v>
      </c>
    </row>
    <row r="132" spans="1:5" ht="114" customHeight="1">
      <c r="A132" s="27" t="s">
        <v>326</v>
      </c>
      <c r="B132" s="32" t="s">
        <v>325</v>
      </c>
      <c r="C132" s="10">
        <f>SUM(C133:C134)</f>
        <v>61299.28</v>
      </c>
      <c r="D132" s="10">
        <f>SUM(D133:D134)</f>
        <v>63354.42</v>
      </c>
      <c r="E132" s="10">
        <f t="shared" si="3"/>
        <v>103.35263317937829</v>
      </c>
    </row>
    <row r="133" spans="1:5" ht="117" customHeight="1">
      <c r="A133" s="27" t="s">
        <v>327</v>
      </c>
      <c r="B133" s="32" t="s">
        <v>325</v>
      </c>
      <c r="C133" s="10">
        <f>1500+688.09+3111.19</f>
        <v>5299.280000000001</v>
      </c>
      <c r="D133" s="10">
        <v>7354.42</v>
      </c>
      <c r="E133" s="10">
        <f t="shared" si="3"/>
        <v>138.78149484458265</v>
      </c>
    </row>
    <row r="134" spans="1:5" ht="116.25" customHeight="1">
      <c r="A134" s="27" t="s">
        <v>328</v>
      </c>
      <c r="B134" s="32" t="s">
        <v>325</v>
      </c>
      <c r="C134" s="10">
        <f>46000+10000</f>
        <v>56000</v>
      </c>
      <c r="D134" s="10">
        <v>56000</v>
      </c>
      <c r="E134" s="10">
        <f t="shared" si="3"/>
        <v>100</v>
      </c>
    </row>
    <row r="135" spans="1:5" ht="124.5">
      <c r="A135" s="27" t="s">
        <v>329</v>
      </c>
      <c r="B135" s="32" t="s">
        <v>330</v>
      </c>
      <c r="C135" s="10">
        <f>C136</f>
        <v>750</v>
      </c>
      <c r="D135" s="10">
        <f>D136</f>
        <v>750</v>
      </c>
      <c r="E135" s="10">
        <f t="shared" si="3"/>
        <v>100</v>
      </c>
    </row>
    <row r="136" spans="1:5" ht="145.5" customHeight="1">
      <c r="A136" s="27" t="s">
        <v>331</v>
      </c>
      <c r="B136" s="32" t="s">
        <v>332</v>
      </c>
      <c r="C136" s="10">
        <f>C137</f>
        <v>750</v>
      </c>
      <c r="D136" s="10">
        <f>D137</f>
        <v>750</v>
      </c>
      <c r="E136" s="10">
        <f t="shared" si="3"/>
        <v>100</v>
      </c>
    </row>
    <row r="137" spans="1:5" ht="148.5" customHeight="1">
      <c r="A137" s="27" t="s">
        <v>333</v>
      </c>
      <c r="B137" s="32" t="s">
        <v>332</v>
      </c>
      <c r="C137" s="10">
        <v>750</v>
      </c>
      <c r="D137" s="10">
        <v>750</v>
      </c>
      <c r="E137" s="10">
        <f t="shared" si="3"/>
        <v>100</v>
      </c>
    </row>
    <row r="138" spans="1:5" ht="81" customHeight="1">
      <c r="A138" s="28" t="s">
        <v>380</v>
      </c>
      <c r="B138" s="32" t="s">
        <v>381</v>
      </c>
      <c r="C138" s="10">
        <f>C139+C141</f>
        <v>1450</v>
      </c>
      <c r="D138" s="10">
        <f>D139+D141</f>
        <v>1450</v>
      </c>
      <c r="E138" s="10">
        <f t="shared" si="3"/>
        <v>100</v>
      </c>
    </row>
    <row r="139" spans="1:5" ht="114.75" customHeight="1">
      <c r="A139" s="28" t="s">
        <v>382</v>
      </c>
      <c r="B139" s="32" t="s">
        <v>383</v>
      </c>
      <c r="C139" s="10">
        <f>C140</f>
        <v>450</v>
      </c>
      <c r="D139" s="10">
        <f>D140</f>
        <v>450</v>
      </c>
      <c r="E139" s="10">
        <f t="shared" si="3"/>
        <v>100</v>
      </c>
    </row>
    <row r="140" spans="1:5" ht="113.25" customHeight="1">
      <c r="A140" s="28" t="s">
        <v>384</v>
      </c>
      <c r="B140" s="32" t="s">
        <v>383</v>
      </c>
      <c r="C140" s="10">
        <v>450</v>
      </c>
      <c r="D140" s="10">
        <v>450</v>
      </c>
      <c r="E140" s="10">
        <f t="shared" si="3"/>
        <v>100</v>
      </c>
    </row>
    <row r="141" spans="1:5" ht="113.25" customHeight="1">
      <c r="A141" s="28" t="s">
        <v>385</v>
      </c>
      <c r="B141" s="32" t="s">
        <v>386</v>
      </c>
      <c r="C141" s="10">
        <f>C142</f>
        <v>1000</v>
      </c>
      <c r="D141" s="10">
        <f>D142</f>
        <v>1000</v>
      </c>
      <c r="E141" s="10">
        <f t="shared" si="3"/>
        <v>100</v>
      </c>
    </row>
    <row r="142" spans="1:5" ht="114" customHeight="1">
      <c r="A142" s="28" t="s">
        <v>387</v>
      </c>
      <c r="B142" s="32" t="s">
        <v>386</v>
      </c>
      <c r="C142" s="10">
        <v>1000</v>
      </c>
      <c r="D142" s="10">
        <v>1000</v>
      </c>
      <c r="E142" s="10">
        <f t="shared" si="3"/>
        <v>100</v>
      </c>
    </row>
    <row r="143" spans="1:5" ht="102" customHeight="1">
      <c r="A143" s="30" t="s">
        <v>418</v>
      </c>
      <c r="B143" s="32" t="s">
        <v>420</v>
      </c>
      <c r="C143" s="10">
        <f aca="true" t="shared" si="7" ref="C143:E144">C144</f>
        <v>0</v>
      </c>
      <c r="D143" s="10">
        <f t="shared" si="7"/>
        <v>250</v>
      </c>
      <c r="E143" s="10">
        <f t="shared" si="7"/>
        <v>0</v>
      </c>
    </row>
    <row r="144" spans="1:5" ht="129" customHeight="1">
      <c r="A144" s="30" t="s">
        <v>419</v>
      </c>
      <c r="B144" s="32" t="s">
        <v>417</v>
      </c>
      <c r="C144" s="10">
        <f t="shared" si="7"/>
        <v>0</v>
      </c>
      <c r="D144" s="10">
        <f t="shared" si="7"/>
        <v>250</v>
      </c>
      <c r="E144" s="10">
        <f t="shared" si="7"/>
        <v>0</v>
      </c>
    </row>
    <row r="145" spans="1:5" ht="126.75" customHeight="1">
      <c r="A145" s="30" t="s">
        <v>416</v>
      </c>
      <c r="B145" s="32" t="s">
        <v>417</v>
      </c>
      <c r="C145" s="10">
        <v>0</v>
      </c>
      <c r="D145" s="10">
        <v>250</v>
      </c>
      <c r="E145" s="10">
        <v>0</v>
      </c>
    </row>
    <row r="146" spans="1:5" ht="87" customHeight="1">
      <c r="A146" s="28" t="s">
        <v>388</v>
      </c>
      <c r="B146" s="32" t="s">
        <v>389</v>
      </c>
      <c r="C146" s="10">
        <f>C147</f>
        <v>1000</v>
      </c>
      <c r="D146" s="10">
        <f>D147</f>
        <v>4000</v>
      </c>
      <c r="E146" s="10">
        <f t="shared" si="3"/>
        <v>400</v>
      </c>
    </row>
    <row r="147" spans="1:5" ht="111" customHeight="1">
      <c r="A147" s="28" t="s">
        <v>390</v>
      </c>
      <c r="B147" s="32" t="s">
        <v>391</v>
      </c>
      <c r="C147" s="10">
        <f>C148</f>
        <v>1000</v>
      </c>
      <c r="D147" s="10">
        <f>D148</f>
        <v>4000</v>
      </c>
      <c r="E147" s="10">
        <f aca="true" t="shared" si="8" ref="E147:E206">D147/C147*100</f>
        <v>400</v>
      </c>
    </row>
    <row r="148" spans="1:5" ht="114" customHeight="1">
      <c r="A148" s="28" t="s">
        <v>392</v>
      </c>
      <c r="B148" s="32" t="s">
        <v>391</v>
      </c>
      <c r="C148" s="10">
        <v>1000</v>
      </c>
      <c r="D148" s="10">
        <v>4000</v>
      </c>
      <c r="E148" s="10">
        <f t="shared" si="8"/>
        <v>400</v>
      </c>
    </row>
    <row r="149" spans="1:5" ht="84" customHeight="1">
      <c r="A149" s="27" t="s">
        <v>334</v>
      </c>
      <c r="B149" s="32" t="s">
        <v>335</v>
      </c>
      <c r="C149" s="10">
        <f>C150</f>
        <v>1500</v>
      </c>
      <c r="D149" s="10">
        <f>D150</f>
        <v>1500</v>
      </c>
      <c r="E149" s="10">
        <f t="shared" si="8"/>
        <v>100</v>
      </c>
    </row>
    <row r="150" spans="1:5" ht="112.5" customHeight="1">
      <c r="A150" s="27" t="s">
        <v>336</v>
      </c>
      <c r="B150" s="32" t="s">
        <v>337</v>
      </c>
      <c r="C150" s="10">
        <f>C151</f>
        <v>1500</v>
      </c>
      <c r="D150" s="10">
        <f>D151</f>
        <v>1500</v>
      </c>
      <c r="E150" s="10">
        <f t="shared" si="8"/>
        <v>100</v>
      </c>
    </row>
    <row r="151" spans="1:5" ht="118.5" customHeight="1">
      <c r="A151" s="27" t="s">
        <v>338</v>
      </c>
      <c r="B151" s="32" t="s">
        <v>337</v>
      </c>
      <c r="C151" s="10">
        <v>1500</v>
      </c>
      <c r="D151" s="10">
        <v>1500</v>
      </c>
      <c r="E151" s="10">
        <f t="shared" si="8"/>
        <v>100</v>
      </c>
    </row>
    <row r="152" spans="1:5" ht="101.25" customHeight="1">
      <c r="A152" s="27" t="s">
        <v>276</v>
      </c>
      <c r="B152" s="32" t="s">
        <v>279</v>
      </c>
      <c r="C152" s="10">
        <f>C153</f>
        <v>3000</v>
      </c>
      <c r="D152" s="10">
        <f>D153</f>
        <v>750</v>
      </c>
      <c r="E152" s="10">
        <f t="shared" si="8"/>
        <v>25</v>
      </c>
    </row>
    <row r="153" spans="1:5" ht="171">
      <c r="A153" s="27" t="s">
        <v>277</v>
      </c>
      <c r="B153" s="32" t="s">
        <v>280</v>
      </c>
      <c r="C153" s="10">
        <f>C154</f>
        <v>3000</v>
      </c>
      <c r="D153" s="10">
        <f>D154</f>
        <v>750</v>
      </c>
      <c r="E153" s="10">
        <f t="shared" si="8"/>
        <v>25</v>
      </c>
    </row>
    <row r="154" spans="1:5" ht="156">
      <c r="A154" s="27" t="s">
        <v>278</v>
      </c>
      <c r="B154" s="32" t="s">
        <v>281</v>
      </c>
      <c r="C154" s="10">
        <f>10000-5000-2000</f>
        <v>3000</v>
      </c>
      <c r="D154" s="10">
        <v>750</v>
      </c>
      <c r="E154" s="10">
        <f t="shared" si="8"/>
        <v>25</v>
      </c>
    </row>
    <row r="155" spans="1:5" ht="83.25" customHeight="1">
      <c r="A155" s="27" t="s">
        <v>339</v>
      </c>
      <c r="B155" s="32" t="s">
        <v>340</v>
      </c>
      <c r="C155" s="10">
        <f>C156</f>
        <v>1675</v>
      </c>
      <c r="D155" s="10">
        <f>D156</f>
        <v>1925</v>
      </c>
      <c r="E155" s="10">
        <f t="shared" si="8"/>
        <v>114.92537313432835</v>
      </c>
    </row>
    <row r="156" spans="1:5" ht="114" customHeight="1">
      <c r="A156" s="27" t="s">
        <v>341</v>
      </c>
      <c r="B156" s="32" t="s">
        <v>342</v>
      </c>
      <c r="C156" s="10">
        <f>C157</f>
        <v>1675</v>
      </c>
      <c r="D156" s="10">
        <f>D157</f>
        <v>1925</v>
      </c>
      <c r="E156" s="10">
        <f t="shared" si="8"/>
        <v>114.92537313432835</v>
      </c>
    </row>
    <row r="157" spans="1:5" ht="116.25" customHeight="1">
      <c r="A157" s="27" t="s">
        <v>343</v>
      </c>
      <c r="B157" s="32" t="s">
        <v>342</v>
      </c>
      <c r="C157" s="10">
        <f>700+125+850</f>
        <v>1675</v>
      </c>
      <c r="D157" s="10">
        <v>1925</v>
      </c>
      <c r="E157" s="10">
        <f t="shared" si="8"/>
        <v>114.92537313432835</v>
      </c>
    </row>
    <row r="158" spans="1:5" ht="78.75" customHeight="1">
      <c r="A158" s="27" t="s">
        <v>282</v>
      </c>
      <c r="B158" s="32" t="s">
        <v>283</v>
      </c>
      <c r="C158" s="10">
        <f>C159</f>
        <v>15651.48</v>
      </c>
      <c r="D158" s="10">
        <f>D159</f>
        <v>16545.72</v>
      </c>
      <c r="E158" s="10">
        <f t="shared" si="8"/>
        <v>105.71345329642949</v>
      </c>
    </row>
    <row r="159" spans="1:5" ht="111.75" customHeight="1">
      <c r="A159" s="27" t="s">
        <v>127</v>
      </c>
      <c r="B159" s="32" t="s">
        <v>284</v>
      </c>
      <c r="C159" s="10">
        <f>C160</f>
        <v>15651.48</v>
      </c>
      <c r="D159" s="10">
        <f>D160</f>
        <v>16545.72</v>
      </c>
      <c r="E159" s="10">
        <f t="shared" si="8"/>
        <v>105.71345329642949</v>
      </c>
    </row>
    <row r="160" spans="1:5" ht="108.75">
      <c r="A160" s="27" t="s">
        <v>256</v>
      </c>
      <c r="B160" s="32" t="s">
        <v>224</v>
      </c>
      <c r="C160" s="10">
        <f>5000+8000+2200+451.48</f>
        <v>15651.48</v>
      </c>
      <c r="D160" s="10">
        <v>16545.72</v>
      </c>
      <c r="E160" s="10">
        <f t="shared" si="8"/>
        <v>105.71345329642949</v>
      </c>
    </row>
    <row r="161" spans="1:5" ht="97.5" customHeight="1">
      <c r="A161" s="27" t="s">
        <v>264</v>
      </c>
      <c r="B161" s="32" t="s">
        <v>267</v>
      </c>
      <c r="C161" s="10">
        <f>C162</f>
        <v>35622.369999999995</v>
      </c>
      <c r="D161" s="10">
        <f>D162</f>
        <v>36495.91</v>
      </c>
      <c r="E161" s="10">
        <f t="shared" si="8"/>
        <v>102.45222313956093</v>
      </c>
    </row>
    <row r="162" spans="1:5" ht="133.5" customHeight="1">
      <c r="A162" s="27" t="s">
        <v>265</v>
      </c>
      <c r="B162" s="32" t="s">
        <v>268</v>
      </c>
      <c r="C162" s="10">
        <f>C163+C164</f>
        <v>35622.369999999995</v>
      </c>
      <c r="D162" s="10">
        <f>D163+D164</f>
        <v>36495.91</v>
      </c>
      <c r="E162" s="10">
        <f t="shared" si="8"/>
        <v>102.45222313956093</v>
      </c>
    </row>
    <row r="163" spans="1:5" ht="132" customHeight="1">
      <c r="A163" s="27" t="s">
        <v>266</v>
      </c>
      <c r="B163" s="32" t="s">
        <v>268</v>
      </c>
      <c r="C163" s="10">
        <f>14400-6000-2200</f>
        <v>6200</v>
      </c>
      <c r="D163" s="10">
        <v>1750</v>
      </c>
      <c r="E163" s="10">
        <f t="shared" si="8"/>
        <v>28.225806451612907</v>
      </c>
    </row>
    <row r="164" spans="1:5" ht="131.25" customHeight="1">
      <c r="A164" s="27" t="s">
        <v>344</v>
      </c>
      <c r="B164" s="32" t="s">
        <v>268</v>
      </c>
      <c r="C164" s="10">
        <f>12000+2900+1186.91+13335.46</f>
        <v>29422.37</v>
      </c>
      <c r="D164" s="10">
        <v>34745.91</v>
      </c>
      <c r="E164" s="10">
        <f t="shared" si="8"/>
        <v>118.0935118415002</v>
      </c>
    </row>
    <row r="165" spans="1:5" ht="108.75" hidden="1">
      <c r="A165" s="27" t="s">
        <v>129</v>
      </c>
      <c r="B165" s="32" t="s">
        <v>245</v>
      </c>
      <c r="C165" s="10">
        <v>0</v>
      </c>
      <c r="D165" s="10">
        <v>0</v>
      </c>
      <c r="E165" s="10">
        <v>0</v>
      </c>
    </row>
    <row r="166" spans="1:5" ht="36">
      <c r="A166" s="27" t="s">
        <v>130</v>
      </c>
      <c r="B166" s="34" t="s">
        <v>171</v>
      </c>
      <c r="C166" s="11">
        <f aca="true" t="shared" si="9" ref="C166:D168">C167</f>
        <v>35809.46</v>
      </c>
      <c r="D166" s="11">
        <f t="shared" si="9"/>
        <v>19008.35</v>
      </c>
      <c r="E166" s="10">
        <f t="shared" si="8"/>
        <v>53.08192304491606</v>
      </c>
    </row>
    <row r="167" spans="1:5" ht="95.25" customHeight="1">
      <c r="A167" s="27" t="s">
        <v>257</v>
      </c>
      <c r="B167" s="34" t="s">
        <v>258</v>
      </c>
      <c r="C167" s="11">
        <f>C168+C173</f>
        <v>35809.46</v>
      </c>
      <c r="D167" s="11">
        <f>D168+D173</f>
        <v>19008.35</v>
      </c>
      <c r="E167" s="10">
        <f t="shared" si="8"/>
        <v>53.08192304491606</v>
      </c>
    </row>
    <row r="168" spans="1:5" ht="98.25" customHeight="1">
      <c r="A168" s="27" t="s">
        <v>259</v>
      </c>
      <c r="B168" s="34" t="s">
        <v>260</v>
      </c>
      <c r="C168" s="11">
        <f t="shared" si="9"/>
        <v>35150</v>
      </c>
      <c r="D168" s="11">
        <f t="shared" si="9"/>
        <v>18348.89</v>
      </c>
      <c r="E168" s="10">
        <f t="shared" si="8"/>
        <v>52.20167852062588</v>
      </c>
    </row>
    <row r="169" spans="1:5" ht="191.25" customHeight="1">
      <c r="A169" s="27" t="s">
        <v>261</v>
      </c>
      <c r="B169" s="34" t="s">
        <v>262</v>
      </c>
      <c r="C169" s="11">
        <f>SUM(C170:C172)</f>
        <v>35150</v>
      </c>
      <c r="D169" s="11">
        <f>SUM(D170:D172)</f>
        <v>18348.89</v>
      </c>
      <c r="E169" s="10">
        <f t="shared" si="8"/>
        <v>52.20167852062588</v>
      </c>
    </row>
    <row r="170" spans="1:5" ht="192" customHeight="1">
      <c r="A170" s="27" t="s">
        <v>372</v>
      </c>
      <c r="B170" s="34" t="s">
        <v>262</v>
      </c>
      <c r="C170" s="11">
        <f>3223.04+600</f>
        <v>3823.04</v>
      </c>
      <c r="D170" s="11">
        <v>3815.69</v>
      </c>
      <c r="E170" s="10">
        <f t="shared" si="8"/>
        <v>99.80774462208086</v>
      </c>
    </row>
    <row r="171" spans="1:5" ht="192" customHeight="1">
      <c r="A171" s="27" t="s">
        <v>263</v>
      </c>
      <c r="B171" s="34" t="s">
        <v>262</v>
      </c>
      <c r="C171" s="11">
        <f>70000-20450-3223.04-16000</f>
        <v>30326.96</v>
      </c>
      <c r="D171" s="11">
        <v>13533.2</v>
      </c>
      <c r="E171" s="10">
        <f t="shared" si="8"/>
        <v>44.624321066140496</v>
      </c>
    </row>
    <row r="172" spans="1:5" ht="192" customHeight="1">
      <c r="A172" s="27" t="s">
        <v>345</v>
      </c>
      <c r="B172" s="34" t="s">
        <v>262</v>
      </c>
      <c r="C172" s="11">
        <v>1000</v>
      </c>
      <c r="D172" s="11">
        <v>1000</v>
      </c>
      <c r="E172" s="10">
        <f t="shared" si="8"/>
        <v>100</v>
      </c>
    </row>
    <row r="173" spans="1:5" ht="99.75" customHeight="1">
      <c r="A173" s="28" t="s">
        <v>393</v>
      </c>
      <c r="B173" s="34" t="s">
        <v>394</v>
      </c>
      <c r="C173" s="11">
        <f>C174</f>
        <v>659.46</v>
      </c>
      <c r="D173" s="11">
        <f>D174</f>
        <v>659.46</v>
      </c>
      <c r="E173" s="10">
        <f t="shared" si="8"/>
        <v>100</v>
      </c>
    </row>
    <row r="174" spans="1:5" ht="96" customHeight="1">
      <c r="A174" s="28" t="s">
        <v>395</v>
      </c>
      <c r="B174" s="34" t="s">
        <v>394</v>
      </c>
      <c r="C174" s="11">
        <v>659.46</v>
      </c>
      <c r="D174" s="11">
        <v>659.46</v>
      </c>
      <c r="E174" s="10">
        <f t="shared" si="8"/>
        <v>100</v>
      </c>
    </row>
    <row r="175" spans="1:5" ht="41.25" customHeight="1">
      <c r="A175" s="28" t="s">
        <v>396</v>
      </c>
      <c r="B175" s="34" t="s">
        <v>399</v>
      </c>
      <c r="C175" s="11">
        <f>C176</f>
        <v>80000</v>
      </c>
      <c r="D175" s="11">
        <f>D176</f>
        <v>93683</v>
      </c>
      <c r="E175" s="10">
        <f t="shared" si="8"/>
        <v>117.10374999999999</v>
      </c>
    </row>
    <row r="176" spans="1:5" ht="156.75" customHeight="1">
      <c r="A176" s="28" t="s">
        <v>397</v>
      </c>
      <c r="B176" s="34" t="s">
        <v>398</v>
      </c>
      <c r="C176" s="11">
        <f>C178+C177</f>
        <v>80000</v>
      </c>
      <c r="D176" s="11">
        <f>D178+D177</f>
        <v>93683</v>
      </c>
      <c r="E176" s="10">
        <f t="shared" si="8"/>
        <v>117.10374999999999</v>
      </c>
    </row>
    <row r="177" spans="1:5" ht="159.75" customHeight="1">
      <c r="A177" s="30" t="s">
        <v>412</v>
      </c>
      <c r="B177" s="34" t="s">
        <v>398</v>
      </c>
      <c r="C177" s="11">
        <v>0</v>
      </c>
      <c r="D177" s="11">
        <v>13683</v>
      </c>
      <c r="E177" s="10">
        <v>0</v>
      </c>
    </row>
    <row r="178" spans="1:5" ht="157.5" customHeight="1">
      <c r="A178" s="28" t="s">
        <v>400</v>
      </c>
      <c r="B178" s="34" t="s">
        <v>398</v>
      </c>
      <c r="C178" s="11">
        <v>80000</v>
      </c>
      <c r="D178" s="11">
        <v>80000</v>
      </c>
      <c r="E178" s="10">
        <f t="shared" si="8"/>
        <v>100</v>
      </c>
    </row>
    <row r="179" spans="1:5" ht="18">
      <c r="A179" s="12" t="s">
        <v>34</v>
      </c>
      <c r="B179" s="33" t="s">
        <v>125</v>
      </c>
      <c r="C179" s="13">
        <f>C180+C243+C247+C254+C258</f>
        <v>308836018.53999996</v>
      </c>
      <c r="D179" s="13">
        <f>D180+D243+D247+D254+D258</f>
        <v>147601982.14000002</v>
      </c>
      <c r="E179" s="18">
        <f t="shared" si="8"/>
        <v>47.792994754231636</v>
      </c>
    </row>
    <row r="180" spans="1:5" ht="46.5">
      <c r="A180" s="12" t="s">
        <v>47</v>
      </c>
      <c r="B180" s="33" t="s">
        <v>172</v>
      </c>
      <c r="C180" s="13">
        <f>C181+C188+C213+C229</f>
        <v>308997588.15</v>
      </c>
      <c r="D180" s="13">
        <f>D181+D188+D213+D229</f>
        <v>147763551.75000003</v>
      </c>
      <c r="E180" s="18">
        <f t="shared" si="8"/>
        <v>47.820292913829995</v>
      </c>
    </row>
    <row r="181" spans="1:5" ht="30.75">
      <c r="A181" s="12" t="s">
        <v>91</v>
      </c>
      <c r="B181" s="33" t="s">
        <v>173</v>
      </c>
      <c r="C181" s="13">
        <f>C182+C185</f>
        <v>126618020</v>
      </c>
      <c r="D181" s="13">
        <f>D182+D185</f>
        <v>63309014</v>
      </c>
      <c r="E181" s="18">
        <f t="shared" si="8"/>
        <v>50.000003159108</v>
      </c>
    </row>
    <row r="182" spans="1:5" ht="30.75">
      <c r="A182" s="27" t="s">
        <v>92</v>
      </c>
      <c r="B182" s="32" t="s">
        <v>174</v>
      </c>
      <c r="C182" s="14">
        <f>C183</f>
        <v>108208100</v>
      </c>
      <c r="D182" s="14">
        <f>D183</f>
        <v>54104054</v>
      </c>
      <c r="E182" s="10">
        <f t="shared" si="8"/>
        <v>50.00000369658094</v>
      </c>
    </row>
    <row r="183" spans="1:5" ht="51" customHeight="1">
      <c r="A183" s="27" t="s">
        <v>93</v>
      </c>
      <c r="B183" s="32" t="s">
        <v>218</v>
      </c>
      <c r="C183" s="14">
        <f>C184</f>
        <v>108208100</v>
      </c>
      <c r="D183" s="14">
        <f>D184</f>
        <v>54104054</v>
      </c>
      <c r="E183" s="10">
        <f t="shared" si="8"/>
        <v>50.00000369658094</v>
      </c>
    </row>
    <row r="184" spans="1:5" ht="51" customHeight="1">
      <c r="A184" s="27" t="s">
        <v>94</v>
      </c>
      <c r="B184" s="32" t="s">
        <v>218</v>
      </c>
      <c r="C184" s="14">
        <f>102491500+5716600</f>
        <v>108208100</v>
      </c>
      <c r="D184" s="15">
        <v>54104054</v>
      </c>
      <c r="E184" s="10">
        <f t="shared" si="8"/>
        <v>50.00000369658094</v>
      </c>
    </row>
    <row r="185" spans="1:5" ht="30.75">
      <c r="A185" s="27" t="s">
        <v>95</v>
      </c>
      <c r="B185" s="32" t="s">
        <v>175</v>
      </c>
      <c r="C185" s="14">
        <f>C186</f>
        <v>18409920</v>
      </c>
      <c r="D185" s="14">
        <f>D186</f>
        <v>9204960</v>
      </c>
      <c r="E185" s="10">
        <f t="shared" si="8"/>
        <v>50</v>
      </c>
    </row>
    <row r="186" spans="1:5" ht="46.5">
      <c r="A186" s="27" t="s">
        <v>96</v>
      </c>
      <c r="B186" s="32" t="s">
        <v>176</v>
      </c>
      <c r="C186" s="14">
        <f>C187</f>
        <v>18409920</v>
      </c>
      <c r="D186" s="14">
        <f>D187</f>
        <v>9204960</v>
      </c>
      <c r="E186" s="10">
        <f t="shared" si="8"/>
        <v>50</v>
      </c>
    </row>
    <row r="187" spans="1:5" ht="46.5">
      <c r="A187" s="27" t="s">
        <v>97</v>
      </c>
      <c r="B187" s="32" t="s">
        <v>176</v>
      </c>
      <c r="C187" s="14">
        <f>14423180+3986740</f>
        <v>18409920</v>
      </c>
      <c r="D187" s="15">
        <v>9204960</v>
      </c>
      <c r="E187" s="10">
        <f t="shared" si="8"/>
        <v>50</v>
      </c>
    </row>
    <row r="188" spans="1:5" s="6" customFormat="1" ht="46.5">
      <c r="A188" s="12" t="s">
        <v>98</v>
      </c>
      <c r="B188" s="33" t="s">
        <v>177</v>
      </c>
      <c r="C188" s="13">
        <f>C192+C208+C189+C204+C195+C198+C201+C207</f>
        <v>41187210.43</v>
      </c>
      <c r="D188" s="13">
        <f>D192+D208+D189+D204+D195+D198+D201+D207</f>
        <v>8886234.71</v>
      </c>
      <c r="E188" s="18">
        <f t="shared" si="8"/>
        <v>21.57522837120193</v>
      </c>
    </row>
    <row r="189" spans="1:6" s="6" customFormat="1" ht="48" customHeight="1">
      <c r="A189" s="27" t="s">
        <v>240</v>
      </c>
      <c r="B189" s="32" t="s">
        <v>241</v>
      </c>
      <c r="C189" s="14">
        <f>C190</f>
        <v>9074320.33</v>
      </c>
      <c r="D189" s="14">
        <f>D190</f>
        <v>806188.67</v>
      </c>
      <c r="E189" s="10">
        <f t="shared" si="8"/>
        <v>8.884287094590587</v>
      </c>
      <c r="F189" s="25"/>
    </row>
    <row r="190" spans="1:6" s="6" customFormat="1" ht="62.25">
      <c r="A190" s="27" t="s">
        <v>242</v>
      </c>
      <c r="B190" s="32" t="s">
        <v>243</v>
      </c>
      <c r="C190" s="14">
        <f>C191</f>
        <v>9074320.33</v>
      </c>
      <c r="D190" s="14">
        <f>D191</f>
        <v>806188.67</v>
      </c>
      <c r="E190" s="10">
        <f t="shared" si="8"/>
        <v>8.884287094590587</v>
      </c>
      <c r="F190" s="26"/>
    </row>
    <row r="191" spans="1:5" s="6" customFormat="1" ht="50.25" customHeight="1">
      <c r="A191" s="27" t="s">
        <v>244</v>
      </c>
      <c r="B191" s="32" t="s">
        <v>243</v>
      </c>
      <c r="C191" s="14">
        <f>5074320.33+4000000</f>
        <v>9074320.33</v>
      </c>
      <c r="D191" s="14">
        <v>806188.67</v>
      </c>
      <c r="E191" s="10">
        <f t="shared" si="8"/>
        <v>8.884287094590587</v>
      </c>
    </row>
    <row r="192" spans="1:5" s="6" customFormat="1" ht="117" customHeight="1">
      <c r="A192" s="27" t="s">
        <v>221</v>
      </c>
      <c r="B192" s="32" t="s">
        <v>222</v>
      </c>
      <c r="C192" s="14">
        <f>C193</f>
        <v>4535579.24</v>
      </c>
      <c r="D192" s="14">
        <f>D193</f>
        <v>0</v>
      </c>
      <c r="E192" s="10">
        <f t="shared" si="8"/>
        <v>0</v>
      </c>
    </row>
    <row r="193" spans="1:5" s="6" customFormat="1" ht="112.5" customHeight="1">
      <c r="A193" s="27" t="s">
        <v>219</v>
      </c>
      <c r="B193" s="32" t="s">
        <v>223</v>
      </c>
      <c r="C193" s="14">
        <f>C194</f>
        <v>4535579.24</v>
      </c>
      <c r="D193" s="14">
        <f>D194</f>
        <v>0</v>
      </c>
      <c r="E193" s="10">
        <f t="shared" si="8"/>
        <v>0</v>
      </c>
    </row>
    <row r="194" spans="1:5" s="6" customFormat="1" ht="114.75" customHeight="1">
      <c r="A194" s="27" t="s">
        <v>220</v>
      </c>
      <c r="B194" s="32" t="s">
        <v>223</v>
      </c>
      <c r="C194" s="14">
        <v>4535579.24</v>
      </c>
      <c r="D194" s="14">
        <v>0</v>
      </c>
      <c r="E194" s="10">
        <f t="shared" si="8"/>
        <v>0</v>
      </c>
    </row>
    <row r="195" spans="1:5" s="6" customFormat="1" ht="82.5" customHeight="1">
      <c r="A195" s="27" t="s">
        <v>346</v>
      </c>
      <c r="B195" s="32" t="s">
        <v>347</v>
      </c>
      <c r="C195" s="14">
        <f>C196</f>
        <v>2630898.99</v>
      </c>
      <c r="D195" s="14">
        <f>D196</f>
        <v>0</v>
      </c>
      <c r="E195" s="10">
        <f t="shared" si="8"/>
        <v>0</v>
      </c>
    </row>
    <row r="196" spans="1:5" s="6" customFormat="1" ht="84" customHeight="1">
      <c r="A196" s="27" t="s">
        <v>348</v>
      </c>
      <c r="B196" s="32" t="s">
        <v>349</v>
      </c>
      <c r="C196" s="14">
        <f>C197</f>
        <v>2630898.99</v>
      </c>
      <c r="D196" s="14">
        <f>D197</f>
        <v>0</v>
      </c>
      <c r="E196" s="10">
        <f t="shared" si="8"/>
        <v>0</v>
      </c>
    </row>
    <row r="197" spans="1:5" s="6" customFormat="1" ht="81" customHeight="1">
      <c r="A197" s="27" t="s">
        <v>350</v>
      </c>
      <c r="B197" s="32" t="s">
        <v>349</v>
      </c>
      <c r="C197" s="14">
        <v>2630898.99</v>
      </c>
      <c r="D197" s="14">
        <v>0</v>
      </c>
      <c r="E197" s="10">
        <f t="shared" si="8"/>
        <v>0</v>
      </c>
    </row>
    <row r="198" spans="1:5" s="6" customFormat="1" ht="99.75" customHeight="1">
      <c r="A198" s="27" t="s">
        <v>351</v>
      </c>
      <c r="B198" s="32" t="s">
        <v>353</v>
      </c>
      <c r="C198" s="14">
        <f>C199</f>
        <v>3137470.72</v>
      </c>
      <c r="D198" s="14">
        <f>D199</f>
        <v>23817.16</v>
      </c>
      <c r="E198" s="10">
        <f t="shared" si="8"/>
        <v>0.759119753633908</v>
      </c>
    </row>
    <row r="199" spans="1:5" s="6" customFormat="1" ht="107.25" customHeight="1">
      <c r="A199" s="27" t="s">
        <v>352</v>
      </c>
      <c r="B199" s="32" t="s">
        <v>354</v>
      </c>
      <c r="C199" s="14">
        <f>C200</f>
        <v>3137470.72</v>
      </c>
      <c r="D199" s="14">
        <f>D200</f>
        <v>23817.16</v>
      </c>
      <c r="E199" s="10">
        <f t="shared" si="8"/>
        <v>0.759119753633908</v>
      </c>
    </row>
    <row r="200" spans="1:5" s="6" customFormat="1" ht="111" customHeight="1">
      <c r="A200" s="27" t="s">
        <v>355</v>
      </c>
      <c r="B200" s="32" t="s">
        <v>354</v>
      </c>
      <c r="C200" s="14">
        <v>3137470.72</v>
      </c>
      <c r="D200" s="14">
        <v>23817.16</v>
      </c>
      <c r="E200" s="10">
        <f t="shared" si="8"/>
        <v>0.759119753633908</v>
      </c>
    </row>
    <row r="201" spans="1:5" s="6" customFormat="1" ht="62.25">
      <c r="A201" s="27" t="s">
        <v>356</v>
      </c>
      <c r="B201" s="32" t="s">
        <v>368</v>
      </c>
      <c r="C201" s="14">
        <f>C202</f>
        <v>1899552.39</v>
      </c>
      <c r="D201" s="14">
        <f>D202</f>
        <v>13226.31</v>
      </c>
      <c r="E201" s="10">
        <f t="shared" si="8"/>
        <v>0.6962856128437711</v>
      </c>
    </row>
    <row r="202" spans="1:5" s="6" customFormat="1" ht="62.25">
      <c r="A202" s="27" t="s">
        <v>357</v>
      </c>
      <c r="B202" s="32" t="s">
        <v>359</v>
      </c>
      <c r="C202" s="14">
        <f>C203</f>
        <v>1899552.39</v>
      </c>
      <c r="D202" s="14">
        <f>D203</f>
        <v>13226.31</v>
      </c>
      <c r="E202" s="10">
        <f t="shared" si="8"/>
        <v>0.6962856128437711</v>
      </c>
    </row>
    <row r="203" spans="1:5" s="6" customFormat="1" ht="62.25">
      <c r="A203" s="27" t="s">
        <v>358</v>
      </c>
      <c r="B203" s="32" t="s">
        <v>359</v>
      </c>
      <c r="C203" s="14">
        <v>1899552.39</v>
      </c>
      <c r="D203" s="14">
        <v>13226.31</v>
      </c>
      <c r="E203" s="10">
        <f t="shared" si="8"/>
        <v>0.6962856128437711</v>
      </c>
    </row>
    <row r="204" spans="1:5" s="6" customFormat="1" ht="84" customHeight="1">
      <c r="A204" s="27" t="s">
        <v>287</v>
      </c>
      <c r="B204" s="32" t="s">
        <v>288</v>
      </c>
      <c r="C204" s="14">
        <f>C205</f>
        <v>7801569.6</v>
      </c>
      <c r="D204" s="14">
        <f>D205</f>
        <v>3123800.57</v>
      </c>
      <c r="E204" s="10">
        <f t="shared" si="8"/>
        <v>40.04066784201989</v>
      </c>
    </row>
    <row r="205" spans="1:5" s="6" customFormat="1" ht="82.5" customHeight="1">
      <c r="A205" s="27" t="s">
        <v>285</v>
      </c>
      <c r="B205" s="32" t="s">
        <v>289</v>
      </c>
      <c r="C205" s="14">
        <f>C206</f>
        <v>7801569.6</v>
      </c>
      <c r="D205" s="14">
        <f>D206</f>
        <v>3123800.57</v>
      </c>
      <c r="E205" s="10">
        <f t="shared" si="8"/>
        <v>40.04066784201989</v>
      </c>
    </row>
    <row r="206" spans="1:5" s="6" customFormat="1" ht="84.75" customHeight="1">
      <c r="A206" s="27" t="s">
        <v>286</v>
      </c>
      <c r="B206" s="32" t="s">
        <v>289</v>
      </c>
      <c r="C206" s="14">
        <v>7801569.6</v>
      </c>
      <c r="D206" s="14">
        <v>3123800.57</v>
      </c>
      <c r="E206" s="10">
        <f t="shared" si="8"/>
        <v>40.04066784201989</v>
      </c>
    </row>
    <row r="207" spans="1:5" s="6" customFormat="1" ht="105" customHeight="1" hidden="1">
      <c r="A207" s="27" t="s">
        <v>366</v>
      </c>
      <c r="B207" s="32" t="s">
        <v>367</v>
      </c>
      <c r="C207" s="14">
        <v>0</v>
      </c>
      <c r="D207" s="14">
        <v>0</v>
      </c>
      <c r="E207" s="10">
        <v>0</v>
      </c>
    </row>
    <row r="208" spans="1:5" ht="18">
      <c r="A208" s="27" t="s">
        <v>99</v>
      </c>
      <c r="B208" s="32" t="s">
        <v>179</v>
      </c>
      <c r="C208" s="14">
        <f>C209</f>
        <v>12107819.16</v>
      </c>
      <c r="D208" s="14">
        <f>D209</f>
        <v>4919202</v>
      </c>
      <c r="E208" s="10">
        <f aca="true" t="shared" si="10" ref="E208:E263">D208/C208*100</f>
        <v>40.62830750108428</v>
      </c>
    </row>
    <row r="209" spans="1:5" ht="30.75">
      <c r="A209" s="27" t="s">
        <v>100</v>
      </c>
      <c r="B209" s="32" t="s">
        <v>178</v>
      </c>
      <c r="C209" s="14">
        <f>SUM(C210:C212)</f>
        <v>12107819.16</v>
      </c>
      <c r="D209" s="14">
        <f>SUM(D210:D212)</f>
        <v>4919202</v>
      </c>
      <c r="E209" s="10">
        <f t="shared" si="10"/>
        <v>40.62830750108428</v>
      </c>
    </row>
    <row r="210" spans="1:5" ht="30.75">
      <c r="A210" s="27" t="s">
        <v>101</v>
      </c>
      <c r="B210" s="32" t="s">
        <v>178</v>
      </c>
      <c r="C210" s="14">
        <f>7257525+431000+233640+1000000</f>
        <v>8922165</v>
      </c>
      <c r="D210" s="14">
        <v>4127082</v>
      </c>
      <c r="E210" s="10">
        <f t="shared" si="10"/>
        <v>46.256508369885566</v>
      </c>
    </row>
    <row r="211" spans="1:5" ht="30.75">
      <c r="A211" s="27" t="s">
        <v>102</v>
      </c>
      <c r="B211" s="32" t="s">
        <v>178</v>
      </c>
      <c r="C211" s="14">
        <f>1834303.16+1000000+1000000-1000000</f>
        <v>2834303.16</v>
      </c>
      <c r="D211" s="14">
        <v>764400</v>
      </c>
      <c r="E211" s="10">
        <f t="shared" si="10"/>
        <v>26.9695920601521</v>
      </c>
    </row>
    <row r="212" spans="1:5" ht="30.75">
      <c r="A212" s="27" t="s">
        <v>290</v>
      </c>
      <c r="B212" s="32" t="s">
        <v>178</v>
      </c>
      <c r="C212" s="14">
        <f>50985+300366</f>
        <v>351351</v>
      </c>
      <c r="D212" s="14">
        <v>27720</v>
      </c>
      <c r="E212" s="10">
        <f t="shared" si="10"/>
        <v>7.889546351084813</v>
      </c>
    </row>
    <row r="213" spans="1:5" ht="30.75">
      <c r="A213" s="12" t="s">
        <v>103</v>
      </c>
      <c r="B213" s="33" t="s">
        <v>180</v>
      </c>
      <c r="C213" s="13">
        <f>C214+C226+C222+C219+C223</f>
        <v>123575022.44000001</v>
      </c>
      <c r="D213" s="13">
        <f>D214+D226+D222+D219+D223</f>
        <v>71416296.01</v>
      </c>
      <c r="E213" s="18">
        <f t="shared" si="10"/>
        <v>57.79185356383416</v>
      </c>
    </row>
    <row r="214" spans="1:5" ht="46.5">
      <c r="A214" s="27" t="s">
        <v>104</v>
      </c>
      <c r="B214" s="32" t="s">
        <v>181</v>
      </c>
      <c r="C214" s="14">
        <f>C215</f>
        <v>1935123.18</v>
      </c>
      <c r="D214" s="14">
        <f>D215</f>
        <v>789769.34</v>
      </c>
      <c r="E214" s="10">
        <f t="shared" si="10"/>
        <v>40.81235490135568</v>
      </c>
    </row>
    <row r="215" spans="1:5" ht="46.5">
      <c r="A215" s="27" t="s">
        <v>105</v>
      </c>
      <c r="B215" s="32" t="s">
        <v>182</v>
      </c>
      <c r="C215" s="14">
        <f>SUM(C216:C218)</f>
        <v>1935123.18</v>
      </c>
      <c r="D215" s="14">
        <f>SUM(D216:D218)</f>
        <v>789769.34</v>
      </c>
      <c r="E215" s="10">
        <f t="shared" si="10"/>
        <v>40.81235490135568</v>
      </c>
    </row>
    <row r="216" spans="1:5" ht="46.5">
      <c r="A216" s="27" t="s">
        <v>106</v>
      </c>
      <c r="B216" s="32" t="s">
        <v>182</v>
      </c>
      <c r="C216" s="14">
        <f>458905.82+3713.13</f>
        <v>462618.95</v>
      </c>
      <c r="D216" s="14">
        <v>195590.52</v>
      </c>
      <c r="E216" s="10">
        <f t="shared" si="10"/>
        <v>42.278968468541976</v>
      </c>
    </row>
    <row r="217" spans="1:5" ht="46.5">
      <c r="A217" s="27" t="s">
        <v>107</v>
      </c>
      <c r="B217" s="32" t="s">
        <v>182</v>
      </c>
      <c r="C217" s="14">
        <v>1305278.16</v>
      </c>
      <c r="D217" s="14">
        <v>594178.82</v>
      </c>
      <c r="E217" s="10">
        <f t="shared" si="10"/>
        <v>45.52124123489509</v>
      </c>
    </row>
    <row r="218" spans="1:5" ht="46.5">
      <c r="A218" s="27" t="s">
        <v>108</v>
      </c>
      <c r="B218" s="32" t="s">
        <v>182</v>
      </c>
      <c r="C218" s="14">
        <v>167226.07</v>
      </c>
      <c r="D218" s="14">
        <v>0</v>
      </c>
      <c r="E218" s="10">
        <f t="shared" si="10"/>
        <v>0</v>
      </c>
    </row>
    <row r="219" spans="1:5" ht="93">
      <c r="A219" s="27" t="s">
        <v>109</v>
      </c>
      <c r="B219" s="32" t="s">
        <v>183</v>
      </c>
      <c r="C219" s="14">
        <f>C220</f>
        <v>2272812.2600000002</v>
      </c>
      <c r="D219" s="14">
        <f>D220</f>
        <v>703726.67</v>
      </c>
      <c r="E219" s="10">
        <f t="shared" si="10"/>
        <v>30.962815644086678</v>
      </c>
    </row>
    <row r="220" spans="1:5" ht="78">
      <c r="A220" s="27" t="s">
        <v>110</v>
      </c>
      <c r="B220" s="32" t="s">
        <v>184</v>
      </c>
      <c r="C220" s="14">
        <f>C221</f>
        <v>2272812.2600000002</v>
      </c>
      <c r="D220" s="14">
        <f>D221</f>
        <v>703726.67</v>
      </c>
      <c r="E220" s="10">
        <f t="shared" si="10"/>
        <v>30.962815644086678</v>
      </c>
    </row>
    <row r="221" spans="1:5" ht="78">
      <c r="A221" s="27" t="s">
        <v>111</v>
      </c>
      <c r="B221" s="32" t="s">
        <v>184</v>
      </c>
      <c r="C221" s="14">
        <f>2760199.2-920066.4+432679.46</f>
        <v>2272812.2600000002</v>
      </c>
      <c r="D221" s="14">
        <v>703726.67</v>
      </c>
      <c r="E221" s="10">
        <f t="shared" si="10"/>
        <v>30.962815644086678</v>
      </c>
    </row>
    <row r="222" spans="1:5" ht="78" hidden="1">
      <c r="A222" s="27" t="s">
        <v>112</v>
      </c>
      <c r="B222" s="32" t="s">
        <v>89</v>
      </c>
      <c r="C222" s="14">
        <v>0</v>
      </c>
      <c r="D222" s="14">
        <v>0</v>
      </c>
      <c r="E222" s="10">
        <v>0</v>
      </c>
    </row>
    <row r="223" spans="1:5" ht="46.5">
      <c r="A223" s="27" t="s">
        <v>291</v>
      </c>
      <c r="B223" s="32" t="s">
        <v>292</v>
      </c>
      <c r="C223" s="14">
        <f>C224</f>
        <v>310167</v>
      </c>
      <c r="D223" s="14">
        <f>D224</f>
        <v>0</v>
      </c>
      <c r="E223" s="10">
        <f t="shared" si="10"/>
        <v>0</v>
      </c>
    </row>
    <row r="224" spans="1:5" ht="51" customHeight="1">
      <c r="A224" s="27" t="s">
        <v>293</v>
      </c>
      <c r="B224" s="32" t="s">
        <v>294</v>
      </c>
      <c r="C224" s="14">
        <f>C225</f>
        <v>310167</v>
      </c>
      <c r="D224" s="14">
        <f>D225</f>
        <v>0</v>
      </c>
      <c r="E224" s="10">
        <f t="shared" si="10"/>
        <v>0</v>
      </c>
    </row>
    <row r="225" spans="1:5" ht="53.25" customHeight="1">
      <c r="A225" s="27" t="s">
        <v>295</v>
      </c>
      <c r="B225" s="32" t="s">
        <v>294</v>
      </c>
      <c r="C225" s="14">
        <v>310167</v>
      </c>
      <c r="D225" s="14">
        <v>0</v>
      </c>
      <c r="E225" s="10">
        <f t="shared" si="10"/>
        <v>0</v>
      </c>
    </row>
    <row r="226" spans="1:5" ht="18">
      <c r="A226" s="27" t="s">
        <v>113</v>
      </c>
      <c r="B226" s="32" t="s">
        <v>72</v>
      </c>
      <c r="C226" s="14">
        <f>C227</f>
        <v>119056920</v>
      </c>
      <c r="D226" s="14">
        <f>D227</f>
        <v>69922800</v>
      </c>
      <c r="E226" s="10">
        <f t="shared" si="10"/>
        <v>58.730563498534984</v>
      </c>
    </row>
    <row r="227" spans="1:5" ht="30.75">
      <c r="A227" s="27" t="s">
        <v>114</v>
      </c>
      <c r="B227" s="32" t="s">
        <v>185</v>
      </c>
      <c r="C227" s="14">
        <f>C228</f>
        <v>119056920</v>
      </c>
      <c r="D227" s="14">
        <f>D228</f>
        <v>69922800</v>
      </c>
      <c r="E227" s="10">
        <f t="shared" si="10"/>
        <v>58.730563498534984</v>
      </c>
    </row>
    <row r="228" spans="1:5" ht="30.75">
      <c r="A228" s="27" t="s">
        <v>115</v>
      </c>
      <c r="B228" s="32" t="s">
        <v>185</v>
      </c>
      <c r="C228" s="14">
        <v>119056920</v>
      </c>
      <c r="D228" s="14">
        <v>69922800</v>
      </c>
      <c r="E228" s="10">
        <f t="shared" si="10"/>
        <v>58.730563498534984</v>
      </c>
    </row>
    <row r="229" spans="1:5" ht="18">
      <c r="A229" s="16" t="s">
        <v>186</v>
      </c>
      <c r="B229" s="33" t="s">
        <v>187</v>
      </c>
      <c r="C229" s="13">
        <f>C233+C236+C251</f>
        <v>17617335.28</v>
      </c>
      <c r="D229" s="13">
        <f>D233+D236+D251</f>
        <v>4152007.03</v>
      </c>
      <c r="E229" s="18">
        <f t="shared" si="10"/>
        <v>23.567735778483744</v>
      </c>
    </row>
    <row r="230" spans="1:5" ht="78" hidden="1">
      <c r="A230" s="17" t="s">
        <v>188</v>
      </c>
      <c r="B230" s="32" t="s">
        <v>189</v>
      </c>
      <c r="C230" s="14">
        <f>C231</f>
        <v>0</v>
      </c>
      <c r="D230" s="14">
        <f>D231</f>
        <v>0</v>
      </c>
      <c r="E230" s="10" t="e">
        <f t="shared" si="10"/>
        <v>#DIV/0!</v>
      </c>
    </row>
    <row r="231" spans="1:5" ht="93" hidden="1">
      <c r="A231" s="17" t="s">
        <v>190</v>
      </c>
      <c r="B231" s="32" t="s">
        <v>191</v>
      </c>
      <c r="C231" s="14">
        <f>C232</f>
        <v>0</v>
      </c>
      <c r="D231" s="14">
        <f>D232</f>
        <v>0</v>
      </c>
      <c r="E231" s="10" t="e">
        <f t="shared" si="10"/>
        <v>#DIV/0!</v>
      </c>
    </row>
    <row r="232" spans="1:5" ht="93" hidden="1">
      <c r="A232" s="17" t="s">
        <v>192</v>
      </c>
      <c r="B232" s="32" t="s">
        <v>191</v>
      </c>
      <c r="C232" s="14">
        <v>0</v>
      </c>
      <c r="D232" s="14">
        <v>0</v>
      </c>
      <c r="E232" s="10" t="e">
        <f t="shared" si="10"/>
        <v>#DIV/0!</v>
      </c>
    </row>
    <row r="233" spans="1:5" ht="79.5" customHeight="1">
      <c r="A233" s="17" t="s">
        <v>188</v>
      </c>
      <c r="B233" s="32" t="s">
        <v>301</v>
      </c>
      <c r="C233" s="14">
        <f>C234</f>
        <v>384425.28</v>
      </c>
      <c r="D233" s="14">
        <f>D234</f>
        <v>225748.07</v>
      </c>
      <c r="E233" s="10">
        <f t="shared" si="10"/>
        <v>58.723523593453585</v>
      </c>
    </row>
    <row r="234" spans="1:5" ht="84" customHeight="1">
      <c r="A234" s="17" t="s">
        <v>190</v>
      </c>
      <c r="B234" s="32" t="s">
        <v>302</v>
      </c>
      <c r="C234" s="14">
        <f>C235</f>
        <v>384425.28</v>
      </c>
      <c r="D234" s="14">
        <f>D235</f>
        <v>225748.07</v>
      </c>
      <c r="E234" s="10">
        <f t="shared" si="10"/>
        <v>58.723523593453585</v>
      </c>
    </row>
    <row r="235" spans="1:5" ht="83.25" customHeight="1">
      <c r="A235" s="17" t="s">
        <v>192</v>
      </c>
      <c r="B235" s="32" t="s">
        <v>303</v>
      </c>
      <c r="C235" s="14">
        <f>380825.28+3600</f>
        <v>384425.28</v>
      </c>
      <c r="D235" s="14">
        <v>225748.07</v>
      </c>
      <c r="E235" s="10">
        <f t="shared" si="10"/>
        <v>58.723523593453585</v>
      </c>
    </row>
    <row r="236" spans="1:5" ht="96" customHeight="1">
      <c r="A236" s="17" t="s">
        <v>225</v>
      </c>
      <c r="B236" s="32" t="s">
        <v>298</v>
      </c>
      <c r="C236" s="14">
        <f>C237</f>
        <v>8436960</v>
      </c>
      <c r="D236" s="14">
        <f>D237</f>
        <v>3926258.96</v>
      </c>
      <c r="E236" s="10">
        <f t="shared" si="10"/>
        <v>46.536417856668756</v>
      </c>
    </row>
    <row r="237" spans="1:5" ht="100.5" customHeight="1">
      <c r="A237" s="17" t="s">
        <v>226</v>
      </c>
      <c r="B237" s="32" t="s">
        <v>299</v>
      </c>
      <c r="C237" s="14">
        <f>C238</f>
        <v>8436960</v>
      </c>
      <c r="D237" s="14">
        <f>D238</f>
        <v>3926258.96</v>
      </c>
      <c r="E237" s="10">
        <f t="shared" si="10"/>
        <v>46.536417856668756</v>
      </c>
    </row>
    <row r="238" spans="1:5" ht="99" customHeight="1">
      <c r="A238" s="17" t="s">
        <v>227</v>
      </c>
      <c r="B238" s="32" t="s">
        <v>300</v>
      </c>
      <c r="C238" s="14">
        <v>8436960</v>
      </c>
      <c r="D238" s="14">
        <v>3926258.96</v>
      </c>
      <c r="E238" s="10">
        <f t="shared" si="10"/>
        <v>46.536417856668756</v>
      </c>
    </row>
    <row r="239" spans="1:5" ht="62.25" hidden="1">
      <c r="A239" s="17" t="s">
        <v>211</v>
      </c>
      <c r="B239" s="32" t="s">
        <v>212</v>
      </c>
      <c r="C239" s="14">
        <f aca="true" t="shared" si="11" ref="C239:D241">C240</f>
        <v>0</v>
      </c>
      <c r="D239" s="14">
        <f t="shared" si="11"/>
        <v>0</v>
      </c>
      <c r="E239" s="10" t="e">
        <f t="shared" si="10"/>
        <v>#DIV/0!</v>
      </c>
    </row>
    <row r="240" spans="1:5" ht="102.75" customHeight="1" hidden="1">
      <c r="A240" s="17" t="s">
        <v>213</v>
      </c>
      <c r="B240" s="32" t="s">
        <v>214</v>
      </c>
      <c r="C240" s="14">
        <f t="shared" si="11"/>
        <v>0</v>
      </c>
      <c r="D240" s="14">
        <f t="shared" si="11"/>
        <v>0</v>
      </c>
      <c r="E240" s="10" t="e">
        <f t="shared" si="10"/>
        <v>#DIV/0!</v>
      </c>
    </row>
    <row r="241" spans="1:5" ht="62.25" hidden="1">
      <c r="A241" s="17" t="s">
        <v>215</v>
      </c>
      <c r="B241" s="32" t="s">
        <v>216</v>
      </c>
      <c r="C241" s="14">
        <f t="shared" si="11"/>
        <v>0</v>
      </c>
      <c r="D241" s="14">
        <f t="shared" si="11"/>
        <v>0</v>
      </c>
      <c r="E241" s="10" t="e">
        <f t="shared" si="10"/>
        <v>#DIV/0!</v>
      </c>
    </row>
    <row r="242" spans="1:5" ht="66.75" customHeight="1" hidden="1">
      <c r="A242" s="17" t="s">
        <v>217</v>
      </c>
      <c r="B242" s="32" t="s">
        <v>216</v>
      </c>
      <c r="C242" s="14">
        <v>0</v>
      </c>
      <c r="D242" s="14">
        <v>0</v>
      </c>
      <c r="E242" s="10" t="e">
        <f t="shared" si="10"/>
        <v>#DIV/0!</v>
      </c>
    </row>
    <row r="243" spans="1:5" ht="48.75" customHeight="1" hidden="1">
      <c r="A243" s="16" t="s">
        <v>193</v>
      </c>
      <c r="B243" s="33" t="s">
        <v>423</v>
      </c>
      <c r="C243" s="13">
        <f aca="true" t="shared" si="12" ref="C243:D245">C244</f>
        <v>0</v>
      </c>
      <c r="D243" s="13">
        <f t="shared" si="12"/>
        <v>0</v>
      </c>
      <c r="E243" s="10" t="e">
        <f t="shared" si="10"/>
        <v>#DIV/0!</v>
      </c>
    </row>
    <row r="244" spans="1:5" ht="48" customHeight="1" hidden="1">
      <c r="A244" s="17" t="s">
        <v>194</v>
      </c>
      <c r="B244" s="32" t="s">
        <v>424</v>
      </c>
      <c r="C244" s="14">
        <f t="shared" si="12"/>
        <v>0</v>
      </c>
      <c r="D244" s="14">
        <f t="shared" si="12"/>
        <v>0</v>
      </c>
      <c r="E244" s="10" t="e">
        <f t="shared" si="10"/>
        <v>#DIV/0!</v>
      </c>
    </row>
    <row r="245" spans="1:5" ht="78" hidden="1">
      <c r="A245" s="17" t="s">
        <v>195</v>
      </c>
      <c r="B245" s="32" t="s">
        <v>425</v>
      </c>
      <c r="C245" s="14">
        <f t="shared" si="12"/>
        <v>0</v>
      </c>
      <c r="D245" s="14">
        <f t="shared" si="12"/>
        <v>0</v>
      </c>
      <c r="E245" s="10" t="e">
        <f t="shared" si="10"/>
        <v>#DIV/0!</v>
      </c>
    </row>
    <row r="246" spans="1:5" ht="78" hidden="1">
      <c r="A246" s="17" t="s">
        <v>196</v>
      </c>
      <c r="B246" s="32" t="s">
        <v>425</v>
      </c>
      <c r="C246" s="14">
        <v>0</v>
      </c>
      <c r="D246" s="14">
        <v>0</v>
      </c>
      <c r="E246" s="10" t="e">
        <f t="shared" si="10"/>
        <v>#DIV/0!</v>
      </c>
    </row>
    <row r="247" spans="1:5" ht="78" hidden="1">
      <c r="A247" s="16" t="s">
        <v>202</v>
      </c>
      <c r="B247" s="33" t="s">
        <v>203</v>
      </c>
      <c r="C247" s="13">
        <f>C248</f>
        <v>0</v>
      </c>
      <c r="D247" s="13">
        <f>D248</f>
        <v>0</v>
      </c>
      <c r="E247" s="10" t="e">
        <f t="shared" si="10"/>
        <v>#DIV/0!</v>
      </c>
    </row>
    <row r="248" spans="1:5" ht="78" hidden="1">
      <c r="A248" s="17" t="s">
        <v>204</v>
      </c>
      <c r="B248" s="32" t="s">
        <v>205</v>
      </c>
      <c r="C248" s="14">
        <f>C249</f>
        <v>0</v>
      </c>
      <c r="D248" s="14">
        <f>D249</f>
        <v>0</v>
      </c>
      <c r="E248" s="10" t="e">
        <f t="shared" si="10"/>
        <v>#DIV/0!</v>
      </c>
    </row>
    <row r="249" spans="1:5" ht="78" hidden="1">
      <c r="A249" s="17" t="s">
        <v>206</v>
      </c>
      <c r="B249" s="32" t="s">
        <v>207</v>
      </c>
      <c r="C249" s="14">
        <f>SUM(C250:C250)</f>
        <v>0</v>
      </c>
      <c r="D249" s="14">
        <f>SUM(D250:D250)</f>
        <v>0</v>
      </c>
      <c r="E249" s="10" t="e">
        <f t="shared" si="10"/>
        <v>#DIV/0!</v>
      </c>
    </row>
    <row r="250" spans="1:5" ht="62.25" hidden="1">
      <c r="A250" s="17" t="s">
        <v>208</v>
      </c>
      <c r="B250" s="32" t="s">
        <v>209</v>
      </c>
      <c r="C250" s="14">
        <v>0</v>
      </c>
      <c r="D250" s="14">
        <v>0</v>
      </c>
      <c r="E250" s="10" t="e">
        <f t="shared" si="10"/>
        <v>#DIV/0!</v>
      </c>
    </row>
    <row r="251" spans="1:5" ht="38.25" customHeight="1">
      <c r="A251" s="17" t="s">
        <v>401</v>
      </c>
      <c r="B251" s="32" t="s">
        <v>402</v>
      </c>
      <c r="C251" s="14">
        <f>C252</f>
        <v>8795950</v>
      </c>
      <c r="D251" s="14">
        <f>D252</f>
        <v>0</v>
      </c>
      <c r="E251" s="10">
        <f t="shared" si="10"/>
        <v>0</v>
      </c>
    </row>
    <row r="252" spans="1:5" ht="47.25" customHeight="1">
      <c r="A252" s="17" t="s">
        <v>403</v>
      </c>
      <c r="B252" s="32" t="s">
        <v>216</v>
      </c>
      <c r="C252" s="14">
        <f>C253</f>
        <v>8795950</v>
      </c>
      <c r="D252" s="14">
        <f>D253</f>
        <v>0</v>
      </c>
      <c r="E252" s="10">
        <f t="shared" si="10"/>
        <v>0</v>
      </c>
    </row>
    <row r="253" spans="1:5" ht="51" customHeight="1">
      <c r="A253" s="17" t="s">
        <v>404</v>
      </c>
      <c r="B253" s="32" t="s">
        <v>216</v>
      </c>
      <c r="C253" s="14">
        <v>8795950</v>
      </c>
      <c r="D253" s="14">
        <v>0</v>
      </c>
      <c r="E253" s="10">
        <f t="shared" si="10"/>
        <v>0</v>
      </c>
    </row>
    <row r="254" spans="1:5" ht="42" customHeight="1">
      <c r="A254" s="16" t="s">
        <v>306</v>
      </c>
      <c r="B254" s="33" t="s">
        <v>307</v>
      </c>
      <c r="C254" s="13">
        <f aca="true" t="shared" si="13" ref="C254:D256">C255</f>
        <v>50000</v>
      </c>
      <c r="D254" s="13">
        <f t="shared" si="13"/>
        <v>50000</v>
      </c>
      <c r="E254" s="18">
        <f t="shared" si="10"/>
        <v>100</v>
      </c>
    </row>
    <row r="255" spans="1:5" ht="35.25" customHeight="1">
      <c r="A255" s="17" t="s">
        <v>194</v>
      </c>
      <c r="B255" s="32" t="s">
        <v>305</v>
      </c>
      <c r="C255" s="14">
        <f t="shared" si="13"/>
        <v>50000</v>
      </c>
      <c r="D255" s="14">
        <f t="shared" si="13"/>
        <v>50000</v>
      </c>
      <c r="E255" s="10">
        <f t="shared" si="10"/>
        <v>100</v>
      </c>
    </row>
    <row r="256" spans="1:5" ht="66" customHeight="1">
      <c r="A256" s="17" t="s">
        <v>195</v>
      </c>
      <c r="B256" s="32" t="s">
        <v>304</v>
      </c>
      <c r="C256" s="14">
        <f t="shared" si="13"/>
        <v>50000</v>
      </c>
      <c r="D256" s="14">
        <f t="shared" si="13"/>
        <v>50000</v>
      </c>
      <c r="E256" s="10">
        <f t="shared" si="10"/>
        <v>100</v>
      </c>
    </row>
    <row r="257" spans="1:5" ht="60" customHeight="1">
      <c r="A257" s="17" t="s">
        <v>196</v>
      </c>
      <c r="B257" s="32" t="s">
        <v>304</v>
      </c>
      <c r="C257" s="14">
        <v>50000</v>
      </c>
      <c r="D257" s="14">
        <v>50000</v>
      </c>
      <c r="E257" s="10">
        <f t="shared" si="10"/>
        <v>100</v>
      </c>
    </row>
    <row r="258" spans="1:5" ht="71.25" customHeight="1">
      <c r="A258" s="16" t="s">
        <v>308</v>
      </c>
      <c r="B258" s="33" t="s">
        <v>203</v>
      </c>
      <c r="C258" s="13">
        <f>C259</f>
        <v>-211569.61</v>
      </c>
      <c r="D258" s="13">
        <f>D259</f>
        <v>-211569.61</v>
      </c>
      <c r="E258" s="18">
        <f t="shared" si="10"/>
        <v>100</v>
      </c>
    </row>
    <row r="259" spans="1:5" ht="69.75" customHeight="1">
      <c r="A259" s="17" t="s">
        <v>204</v>
      </c>
      <c r="B259" s="32" t="s">
        <v>309</v>
      </c>
      <c r="C259" s="14">
        <f>C260</f>
        <v>-211569.61</v>
      </c>
      <c r="D259" s="14">
        <f>D260</f>
        <v>-211569.61</v>
      </c>
      <c r="E259" s="10">
        <f t="shared" si="10"/>
        <v>100</v>
      </c>
    </row>
    <row r="260" spans="1:5" ht="70.5" customHeight="1">
      <c r="A260" s="17" t="s">
        <v>206</v>
      </c>
      <c r="B260" s="32" t="s">
        <v>207</v>
      </c>
      <c r="C260" s="14">
        <f>SUM(C261:C262)</f>
        <v>-211569.61</v>
      </c>
      <c r="D260" s="14">
        <f>SUM(D261:D262)</f>
        <v>-211569.61</v>
      </c>
      <c r="E260" s="10">
        <f t="shared" si="10"/>
        <v>100</v>
      </c>
    </row>
    <row r="261" spans="1:5" ht="69" customHeight="1">
      <c r="A261" s="17" t="s">
        <v>208</v>
      </c>
      <c r="B261" s="32" t="s">
        <v>207</v>
      </c>
      <c r="C261" s="14">
        <v>-9141.11</v>
      </c>
      <c r="D261" s="14">
        <v>-9141.11</v>
      </c>
      <c r="E261" s="10">
        <f t="shared" si="10"/>
        <v>100</v>
      </c>
    </row>
    <row r="262" spans="1:5" ht="72" customHeight="1">
      <c r="A262" s="17" t="s">
        <v>210</v>
      </c>
      <c r="B262" s="32" t="s">
        <v>207</v>
      </c>
      <c r="C262" s="14">
        <v>-202428.5</v>
      </c>
      <c r="D262" s="14">
        <v>-202428.5</v>
      </c>
      <c r="E262" s="10">
        <f t="shared" si="10"/>
        <v>100</v>
      </c>
    </row>
    <row r="263" spans="1:5" ht="36" customHeight="1">
      <c r="A263" s="39" t="s">
        <v>126</v>
      </c>
      <c r="B263" s="40"/>
      <c r="C263" s="18">
        <f>C14+C179</f>
        <v>375537066.92999995</v>
      </c>
      <c r="D263" s="18">
        <f>D14+D179</f>
        <v>182273011.44</v>
      </c>
      <c r="E263" s="18">
        <f t="shared" si="10"/>
        <v>48.53662327665132</v>
      </c>
    </row>
    <row r="264" spans="3:5" ht="18">
      <c r="C264" s="4"/>
      <c r="E264" s="4"/>
    </row>
    <row r="265" ht="18">
      <c r="C265" s="8"/>
    </row>
    <row r="267" ht="18">
      <c r="C267" s="8"/>
    </row>
    <row r="268" ht="18">
      <c r="D268" s="9"/>
    </row>
  </sheetData>
  <sheetProtection/>
  <mergeCells count="12">
    <mergeCell ref="A263:B263"/>
    <mergeCell ref="A11:A12"/>
    <mergeCell ref="B11:B12"/>
    <mergeCell ref="A8:E8"/>
    <mergeCell ref="A9:E9"/>
    <mergeCell ref="C11:C12"/>
    <mergeCell ref="D11:D12"/>
    <mergeCell ref="E11:E12"/>
    <mergeCell ref="C3:E3"/>
    <mergeCell ref="C1:E1"/>
    <mergeCell ref="C2:E2"/>
    <mergeCell ref="C4:E4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Рыбина</cp:lastModifiedBy>
  <cp:lastPrinted>2020-10-22T12:43:00Z</cp:lastPrinted>
  <dcterms:created xsi:type="dcterms:W3CDTF">2009-08-21T08:27:43Z</dcterms:created>
  <dcterms:modified xsi:type="dcterms:W3CDTF">2021-07-20T11:30:47Z</dcterms:modified>
  <cp:category/>
  <cp:version/>
  <cp:contentType/>
  <cp:contentStatus/>
</cp:coreProperties>
</file>