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27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<sst xmlns="http://schemas.openxmlformats.org/spreadsheetml/2006/main" count="239" uniqueCount="194">
  <si>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</si>
  <si>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</si>
  <si>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</si>
  <si>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</si>
  <si>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</si>
  <si>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</si>
  <si>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</si>
  <si>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</si>
  <si>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</si>
  <si>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</si>
  <si>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</si>
  <si>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</si>
  <si>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</si>
  <si>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</si>
  <si>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</si>
  <si>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</si>
  <si>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</si>
  <si>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</si>
  <si>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</si>
  <si>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</si>
  <si>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</si>
  <si>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</si>
  <si>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</si>
  <si>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</si>
  <si>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</si>
  <si>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</si>
  <si>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</si>
  <si>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</si>
  <si>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</si>
  <si>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</si>
  <si>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</si>
  <si>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</si>
  <si>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</si>
  <si>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</si>
  <si>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</si>
  <si>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</si>
  <si>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</si>
  <si>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</si>
  <si>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</si>
  <si>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</si>
  <si>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</si>
  <si>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</si>
  <si>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</si>
  <si>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</si>
  <si>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</si>
  <si>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</si>
  <si>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</si>
  <si>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</si>
  <si>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</si>
  <si>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</si>
  <si>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</si>
  <si>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</si>
  <si>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</si>
  <si>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</si>
  <si>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</si>
  <si>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</si>
  <si>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</si>
  <si>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</si>
  <si>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</si>
  <si>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</si>
  <si>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</si>
  <si>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</si>
  <si>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</si>
  <si>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</si>
  <si>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</si>
  <si>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</si>
  <si>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</si>
  <si>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</si>
  <si>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</si>
  <si>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</si>
  <si>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</si>
  <si>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</si>
  <si>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</si>
  <si>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</si>
  <si>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</si>
  <si>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</si>
  <si>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</si>
  <si>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</si>
  <si>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</si>
  <si>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</si>
  <si>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</si>
  <si>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</si>
  <si>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</si>
  <si>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</si>
  <si>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</si>
  <si>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</si>
  <si>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</si>
  <si>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</si>
  <si>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</si>
  <si>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</si>
  <si>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</si>
  <si>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</si>
  <si>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</si>
  <si>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</si>
  <si>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</si>
  <si>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</si>
  <si>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</si>
  <si>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</si>
  <si>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</si>
  <si>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</si>
  <si>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</si>
  <si>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</si>
  <si>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</si>
  <si>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</si>
  <si>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</si>
  <si>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</si>
  <si>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</si>
  <si>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</si>
  <si>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</si>
  <si>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</si>
  <si>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</si>
  <si>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</si>
  <si>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</si>
  <si>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</si>
  <si>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</si>
  <si>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</si>
  <si>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</si>
  <si>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</si>
  <si>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</si>
  <si>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</si>
  <si>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</si>
  <si>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</si>
  <si>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</si>
  <si>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</si>
  <si>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</si>
  <si>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</si>
  <si>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</si>
  <si>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</si>
  <si>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</si>
  <si>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</si>
  <si>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</si>
  <si>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</si>
  <si>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</si>
  <si>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</si>
  <si>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</si>
  <si>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</si>
  <si>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</si>
  <si>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</si>
  <si>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</si>
  <si>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</si>
  <si>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</si>
  <si>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</si>
  <si>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</si>
  <si>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</si>
  <si>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</si>
  <si>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</si>
  <si>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</si>
  <si>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</si>
  <si>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</si>
  <si>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</si>
  <si>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</si>
  <si>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</si>
  <si>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</si>
  <si>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</si>
  <si>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</si>
  <si>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</si>
  <si>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</si>
  <si>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</si>
  <si>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Платежи, уплачиваемые в целях возмещения вреда
</t>
  </si>
  <si>
    <t>Код классификации доходов бюджетов Российской Федерации</t>
  </si>
  <si>
    <t>Налог, взимаемый в связи с применением патентной системы налогообложения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</si>
  <si>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</si>
  <si>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</si>
  <si>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</si>
  <si>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</si>
  <si>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</si>
  <si>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</si>
  <si>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</si>
  <si>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</si>
  <si>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</si>
  <si>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</si>
  <si>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</si>
  <si>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</si>
  <si>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</si>
  <si>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</si>
  <si>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</si>
  <si>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</si>
  <si>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</si>
  <si>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</si>
  <si>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</si>
  <si>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</si>
  <si>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</si>
  <si>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</si>
  <si>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</si>
  <si>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Доходы бюджета Южского муниципального района по группам, подгруппам и статьям классификации доходов бюджетов за 9 месяцев 2022 года</t>
  </si>
  <si>
    <t>Утвержденные бюджетные назначения (руб.)</t>
  </si>
  <si>
    <t>Процент исполнения (%)</t>
  </si>
  <si>
    <t>Исполнено за 9 месяцев 2022 года (руб.)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</si>
  <si>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</si>
  <si>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</si>
  <si>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</si>
  <si>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</si>
  <si>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</si>
  <si>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3"/>
        <color indexed="56"/>
        <rFont val="Times New Roman"/>
        <family val="1"/>
      </rPr>
      <t xml:space="preserve"> </t>
    </r>
    <r>
      <rPr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</si>
</sst>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left" vertical="top" wrapText="1"/>
    </xf>
    <xf numFmtId="11" fontId="9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PageLayoutView="0" workbookViewId="0" topLeftCell="A1">
      <selection activeCell="C6" sqref="C6:E6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19.5039062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4.5" customHeight="1">
      <c r="C1" s="58"/>
      <c r="D1" s="58"/>
      <c r="E1" s="58"/>
    </row>
    <row r="2" spans="3:5" ht="18" hidden="1">
      <c r="C2" s="58"/>
      <c r="D2" s="58"/>
      <c r="E2" s="58"/>
    </row>
    <row r="3" spans="3:5" ht="18" hidden="1">
      <c r="C3" s="58"/>
      <c r="D3" s="58"/>
      <c r="E3" s="58"/>
    </row>
    <row r="4" spans="3:5" ht="18" hidden="1">
      <c r="C4" s="58"/>
      <c r="D4" s="59"/>
      <c r="E4" s="59"/>
    </row>
    <row r="5" spans="3:5" ht="18" hidden="1">
      <c r="C5" s="30"/>
      <c r="D5" s="30"/>
      <c r="E5" s="30"/>
    </row>
    <row r="6" spans="3:5" ht="18" hidden="1">
      <c r="C6" s="58"/>
      <c r="D6" s="58"/>
      <c r="E6" s="58"/>
    </row>
    <row r="7" spans="3:5" ht="3" customHeight="1">
      <c r="C7" s="30"/>
      <c r="D7" s="30"/>
      <c r="E7" s="30"/>
    </row>
    <row r="8" spans="1:5" ht="36.75" customHeight="1">
      <c r="A8" s="60" t="s">
        <v>184</v>
      </c>
      <c r="B8" s="60"/>
      <c r="C8" s="60"/>
      <c r="D8" s="60"/>
      <c r="E8" s="60"/>
    </row>
    <row r="9" spans="1:5" ht="18" customHeight="1">
      <c r="A9" s="57"/>
      <c r="B9" s="57"/>
      <c r="C9" s="57"/>
      <c r="D9" s="57"/>
      <c r="E9" s="57"/>
    </row>
    <row r="10" spans="1:5" ht="42.75" customHeight="1">
      <c r="A10" s="54" t="s">
        <v>159</v>
      </c>
      <c r="B10" s="56" t="s">
        <v>24</v>
      </c>
      <c r="C10" s="54" t="s">
        <v>185</v>
      </c>
      <c r="D10" s="54" t="s">
        <v>187</v>
      </c>
      <c r="E10" s="54" t="s">
        <v>186</v>
      </c>
    </row>
    <row r="11" spans="1:5" ht="34.5" customHeight="1">
      <c r="A11" s="55"/>
      <c r="B11" s="56"/>
      <c r="C11" s="55"/>
      <c r="D11" s="55"/>
      <c r="E11" s="55"/>
    </row>
    <row r="12" spans="1:5" ht="18">
      <c r="A12" s="21">
        <v>1</v>
      </c>
      <c r="B12" s="21">
        <v>2</v>
      </c>
      <c r="C12" s="20">
        <v>3</v>
      </c>
      <c r="D12" s="20">
        <v>4</v>
      </c>
      <c r="E12" s="25">
        <v>5</v>
      </c>
    </row>
    <row r="13" spans="1:5" ht="33">
      <c r="A13" s="11" t="s">
        <v>8</v>
      </c>
      <c r="B13" s="43" t="s">
        <v>32</v>
      </c>
      <c r="C13" s="17">
        <f>C14+C16+C18+C35+C57+C60+C62+C67+C70+C55</f>
        <v>75406916.53</v>
      </c>
      <c r="D13" s="29">
        <f>D14+D16+D18+D35+D57+D60+D62+D67+D70+D55</f>
        <v>60059365.17999999</v>
      </c>
      <c r="E13" s="42">
        <f>D13/C13*100</f>
        <v>79.64702436295201</v>
      </c>
    </row>
    <row r="14" spans="1:5" ht="18">
      <c r="A14" s="11" t="s">
        <v>9</v>
      </c>
      <c r="B14" s="43" t="s">
        <v>10</v>
      </c>
      <c r="C14" s="17">
        <f>C15</f>
        <v>58961018.61</v>
      </c>
      <c r="D14" s="17">
        <f>D15</f>
        <v>43415505.18</v>
      </c>
      <c r="E14" s="42">
        <f aca="true" t="shared" si="0" ref="E14:E77">D14/C14*100</f>
        <v>73.63425226279347</v>
      </c>
    </row>
    <row r="15" spans="1:5" ht="18">
      <c r="A15" s="23" t="s">
        <v>174</v>
      </c>
      <c r="B15" s="44" t="s">
        <v>11</v>
      </c>
      <c r="C15" s="19">
        <f>58989557.15+4501.62-22040.16-11000</f>
        <v>58961018.61</v>
      </c>
      <c r="D15" s="19">
        <v>43415505.18</v>
      </c>
      <c r="E15" s="41">
        <f t="shared" si="0"/>
        <v>73.63425226279347</v>
      </c>
    </row>
    <row r="16" spans="1:5" s="6" customFormat="1" ht="66">
      <c r="A16" s="22" t="s">
        <v>25</v>
      </c>
      <c r="B16" s="45" t="s">
        <v>29</v>
      </c>
      <c r="C16" s="12">
        <f>C17</f>
        <v>4912269.87</v>
      </c>
      <c r="D16" s="12">
        <f>D17</f>
        <v>4821132.5</v>
      </c>
      <c r="E16" s="42">
        <f t="shared" si="0"/>
        <v>98.14469944828174</v>
      </c>
    </row>
    <row r="17" spans="1:5" ht="49.5">
      <c r="A17" s="18" t="s">
        <v>175</v>
      </c>
      <c r="B17" s="46" t="s">
        <v>39</v>
      </c>
      <c r="C17" s="13">
        <f>4565000+347269.87</f>
        <v>4912269.87</v>
      </c>
      <c r="D17" s="13">
        <v>4821132.5</v>
      </c>
      <c r="E17" s="41">
        <f t="shared" si="0"/>
        <v>98.14469944828174</v>
      </c>
    </row>
    <row r="18" spans="1:5" ht="18">
      <c r="A18" s="11" t="s">
        <v>12</v>
      </c>
      <c r="B18" s="43" t="s">
        <v>188</v>
      </c>
      <c r="C18" s="17">
        <f>SUM(C19:C34)</f>
        <v>4983021.67</v>
      </c>
      <c r="D18" s="29">
        <f>SUM(D19:D34)</f>
        <v>4512037.42</v>
      </c>
      <c r="E18" s="42">
        <f t="shared" si="0"/>
        <v>90.54821991171474</v>
      </c>
    </row>
    <row r="19" spans="1:5" ht="42" customHeight="1">
      <c r="A19" s="23" t="s">
        <v>87</v>
      </c>
      <c r="B19" s="44" t="s">
        <v>88</v>
      </c>
      <c r="C19" s="9">
        <f>2286037.25+343579.17+525000+9996.04</f>
        <v>3164612.46</v>
      </c>
      <c r="D19" s="9">
        <v>3364780.11</v>
      </c>
      <c r="E19" s="41">
        <f t="shared" si="0"/>
        <v>106.3251868129218</v>
      </c>
    </row>
    <row r="20" spans="1:5" ht="49.5" hidden="1">
      <c r="A20" s="23" t="s">
        <v>108</v>
      </c>
      <c r="B20" s="44" t="s">
        <v>109</v>
      </c>
      <c r="C20" s="9">
        <f>C21</f>
        <v>0</v>
      </c>
      <c r="D20" s="9">
        <f>D21</f>
        <v>0</v>
      </c>
      <c r="E20" s="41" t="e">
        <f t="shared" si="0"/>
        <v>#DIV/0!</v>
      </c>
    </row>
    <row r="21" spans="1:5" ht="49.5" hidden="1">
      <c r="A21" s="23" t="s">
        <v>110</v>
      </c>
      <c r="B21" s="44" t="s">
        <v>109</v>
      </c>
      <c r="C21" s="9">
        <f>C22</f>
        <v>0</v>
      </c>
      <c r="D21" s="9">
        <f>D22</f>
        <v>0</v>
      </c>
      <c r="E21" s="41" t="e">
        <f t="shared" si="0"/>
        <v>#DIV/0!</v>
      </c>
    </row>
    <row r="22" spans="1:5" ht="49.5" hidden="1">
      <c r="A22" s="23" t="s">
        <v>111</v>
      </c>
      <c r="B22" s="44" t="s">
        <v>109</v>
      </c>
      <c r="C22" s="9">
        <v>0</v>
      </c>
      <c r="D22" s="9">
        <v>0</v>
      </c>
      <c r="E22" s="41" t="e">
        <f t="shared" si="0"/>
        <v>#DIV/0!</v>
      </c>
    </row>
    <row r="23" spans="1:5" ht="66" hidden="1">
      <c r="A23" s="24" t="s">
        <v>124</v>
      </c>
      <c r="B23" s="44" t="s">
        <v>123</v>
      </c>
      <c r="C23" s="9">
        <f>C24</f>
        <v>0</v>
      </c>
      <c r="D23" s="9">
        <f>D24</f>
        <v>0</v>
      </c>
      <c r="E23" s="41" t="e">
        <f t="shared" si="0"/>
        <v>#DIV/0!</v>
      </c>
    </row>
    <row r="24" spans="1:5" ht="66" hidden="1">
      <c r="A24" s="24" t="s">
        <v>125</v>
      </c>
      <c r="B24" s="44" t="s">
        <v>123</v>
      </c>
      <c r="C24" s="9">
        <v>0</v>
      </c>
      <c r="D24" s="9">
        <v>0</v>
      </c>
      <c r="E24" s="41" t="e">
        <f t="shared" si="0"/>
        <v>#DIV/0!</v>
      </c>
    </row>
    <row r="25" spans="1:5" ht="18" hidden="1">
      <c r="A25" s="23" t="s">
        <v>26</v>
      </c>
      <c r="B25" s="44" t="s">
        <v>40</v>
      </c>
      <c r="C25" s="9">
        <f>C26</f>
        <v>0</v>
      </c>
      <c r="D25" s="9">
        <f>D26</f>
        <v>0</v>
      </c>
      <c r="E25" s="41" t="e">
        <f t="shared" si="0"/>
        <v>#DIV/0!</v>
      </c>
    </row>
    <row r="26" spans="1:5" ht="18" hidden="1">
      <c r="A26" s="23" t="s">
        <v>30</v>
      </c>
      <c r="B26" s="44" t="s">
        <v>40</v>
      </c>
      <c r="C26" s="9">
        <f>C27</f>
        <v>0</v>
      </c>
      <c r="D26" s="9">
        <f>D27</f>
        <v>0</v>
      </c>
      <c r="E26" s="41" t="e">
        <f t="shared" si="0"/>
        <v>#DIV/0!</v>
      </c>
    </row>
    <row r="27" spans="1:5" ht="18" hidden="1">
      <c r="A27" s="23" t="s">
        <v>13</v>
      </c>
      <c r="B27" s="44" t="s">
        <v>40</v>
      </c>
      <c r="C27" s="9">
        <v>0</v>
      </c>
      <c r="D27" s="9">
        <v>0</v>
      </c>
      <c r="E27" s="41" t="e">
        <f t="shared" si="0"/>
        <v>#DIV/0!</v>
      </c>
    </row>
    <row r="28" spans="1:5" ht="43.5" customHeight="1">
      <c r="A28" s="26" t="s">
        <v>176</v>
      </c>
      <c r="B28" s="44" t="s">
        <v>109</v>
      </c>
      <c r="C28" s="9">
        <f>330955.48-330955.48-19702.55-5124.74</f>
        <v>-24827.29</v>
      </c>
      <c r="D28" s="9">
        <v>-24800.89</v>
      </c>
      <c r="E28" s="41">
        <f t="shared" si="0"/>
        <v>99.89366539803578</v>
      </c>
    </row>
    <row r="29" spans="1:5" ht="66.75" customHeight="1" hidden="1">
      <c r="A29" s="11" t="s">
        <v>94</v>
      </c>
      <c r="B29" s="45" t="s">
        <v>95</v>
      </c>
      <c r="C29" s="17">
        <f aca="true" t="shared" si="1" ref="C29:D31">C30</f>
        <v>0</v>
      </c>
      <c r="D29" s="17">
        <f t="shared" si="1"/>
        <v>0</v>
      </c>
      <c r="E29" s="41" t="e">
        <f t="shared" si="0"/>
        <v>#DIV/0!</v>
      </c>
    </row>
    <row r="30" spans="1:5" ht="36" customHeight="1" hidden="1">
      <c r="A30" s="23" t="s">
        <v>96</v>
      </c>
      <c r="B30" s="46" t="s">
        <v>97</v>
      </c>
      <c r="C30" s="9">
        <f t="shared" si="1"/>
        <v>0</v>
      </c>
      <c r="D30" s="9">
        <f t="shared" si="1"/>
        <v>0</v>
      </c>
      <c r="E30" s="41" t="e">
        <f t="shared" si="0"/>
        <v>#DIV/0!</v>
      </c>
    </row>
    <row r="31" spans="1:5" ht="60" customHeight="1" hidden="1">
      <c r="A31" s="23" t="s">
        <v>98</v>
      </c>
      <c r="B31" s="46" t="s">
        <v>99</v>
      </c>
      <c r="C31" s="9">
        <f t="shared" si="1"/>
        <v>0</v>
      </c>
      <c r="D31" s="9">
        <f t="shared" si="1"/>
        <v>0</v>
      </c>
      <c r="E31" s="41" t="e">
        <f t="shared" si="0"/>
        <v>#DIV/0!</v>
      </c>
    </row>
    <row r="32" spans="1:5" ht="57" customHeight="1" hidden="1">
      <c r="A32" s="23" t="s">
        <v>100</v>
      </c>
      <c r="B32" s="46" t="s">
        <v>99</v>
      </c>
      <c r="C32" s="9">
        <f>78000-78000</f>
        <v>0</v>
      </c>
      <c r="D32" s="9">
        <f>78000-78000</f>
        <v>0</v>
      </c>
      <c r="E32" s="41" t="e">
        <f t="shared" si="0"/>
        <v>#DIV/0!</v>
      </c>
    </row>
    <row r="33" spans="1:5" ht="31.5" customHeight="1">
      <c r="A33" s="34" t="s">
        <v>26</v>
      </c>
      <c r="B33" s="46" t="s">
        <v>40</v>
      </c>
      <c r="C33" s="9">
        <v>7078.86</v>
      </c>
      <c r="D33" s="9">
        <v>6965.88</v>
      </c>
      <c r="E33" s="41">
        <f t="shared" si="0"/>
        <v>98.40398030191302</v>
      </c>
    </row>
    <row r="34" spans="1:5" ht="42" customHeight="1">
      <c r="A34" s="32" t="s">
        <v>177</v>
      </c>
      <c r="B34" s="46" t="s">
        <v>160</v>
      </c>
      <c r="C34" s="9">
        <f>2036157.64-200000</f>
        <v>1836157.64</v>
      </c>
      <c r="D34" s="9">
        <v>1165092.32</v>
      </c>
      <c r="E34" s="41">
        <f t="shared" si="0"/>
        <v>63.45273927569749</v>
      </c>
    </row>
    <row r="35" spans="1:5" ht="18">
      <c r="A35" s="11" t="s">
        <v>14</v>
      </c>
      <c r="B35" s="43" t="s">
        <v>189</v>
      </c>
      <c r="C35" s="17">
        <f>SUM(C36:C37)</f>
        <v>1288000</v>
      </c>
      <c r="D35" s="29">
        <f>SUM(D36:D37)</f>
        <v>1319714.5</v>
      </c>
      <c r="E35" s="42">
        <f t="shared" si="0"/>
        <v>102.4623059006211</v>
      </c>
    </row>
    <row r="36" spans="1:5" ht="49.5">
      <c r="A36" s="23" t="s">
        <v>178</v>
      </c>
      <c r="B36" s="44" t="s">
        <v>41</v>
      </c>
      <c r="C36" s="19">
        <v>1278000</v>
      </c>
      <c r="D36" s="19">
        <v>1319714.5</v>
      </c>
      <c r="E36" s="41">
        <f t="shared" si="0"/>
        <v>103.26404538341158</v>
      </c>
    </row>
    <row r="37" spans="1:5" ht="66">
      <c r="A37" s="23" t="s">
        <v>179</v>
      </c>
      <c r="B37" s="44" t="s">
        <v>42</v>
      </c>
      <c r="C37" s="14">
        <v>10000</v>
      </c>
      <c r="D37" s="14">
        <v>0</v>
      </c>
      <c r="E37" s="41">
        <f t="shared" si="0"/>
        <v>0</v>
      </c>
    </row>
    <row r="38" spans="1:5" ht="66" hidden="1">
      <c r="A38" s="11" t="s">
        <v>113</v>
      </c>
      <c r="B38" s="47" t="s">
        <v>114</v>
      </c>
      <c r="C38" s="17">
        <f>SUM(C36:C37)</f>
        <v>1288000</v>
      </c>
      <c r="D38" s="17">
        <f>D39+D42+D45+D48</f>
        <v>0</v>
      </c>
      <c r="E38" s="41">
        <f t="shared" si="0"/>
        <v>0</v>
      </c>
    </row>
    <row r="39" spans="1:5" ht="66" hidden="1">
      <c r="A39" s="24" t="s">
        <v>126</v>
      </c>
      <c r="B39" s="48" t="s">
        <v>129</v>
      </c>
      <c r="C39" s="9">
        <f>C40</f>
        <v>0</v>
      </c>
      <c r="D39" s="9">
        <f>D40</f>
        <v>0</v>
      </c>
      <c r="E39" s="41" t="e">
        <f t="shared" si="0"/>
        <v>#DIV/0!</v>
      </c>
    </row>
    <row r="40" spans="1:5" ht="16.5" customHeight="1" hidden="1">
      <c r="A40" s="24" t="s">
        <v>127</v>
      </c>
      <c r="B40" s="48" t="s">
        <v>130</v>
      </c>
      <c r="C40" s="9">
        <f>C41</f>
        <v>0</v>
      </c>
      <c r="D40" s="9">
        <f>D41</f>
        <v>0</v>
      </c>
      <c r="E40" s="41" t="e">
        <f t="shared" si="0"/>
        <v>#DIV/0!</v>
      </c>
    </row>
    <row r="41" spans="1:5" ht="82.5" hidden="1">
      <c r="A41" s="24" t="s">
        <v>128</v>
      </c>
      <c r="B41" s="48" t="s">
        <v>130</v>
      </c>
      <c r="C41" s="13">
        <v>0</v>
      </c>
      <c r="D41" s="13">
        <v>0</v>
      </c>
      <c r="E41" s="41" t="e">
        <f t="shared" si="0"/>
        <v>#DIV/0!</v>
      </c>
    </row>
    <row r="42" spans="1:5" ht="36" hidden="1">
      <c r="A42" s="24" t="s">
        <v>131</v>
      </c>
      <c r="B42" s="48" t="s">
        <v>134</v>
      </c>
      <c r="C42" s="9">
        <f>C43</f>
        <v>0</v>
      </c>
      <c r="D42" s="9">
        <f>D43</f>
        <v>0</v>
      </c>
      <c r="E42" s="41" t="e">
        <f t="shared" si="0"/>
        <v>#DIV/0!</v>
      </c>
    </row>
    <row r="43" spans="1:5" ht="36" hidden="1">
      <c r="A43" s="24" t="s">
        <v>132</v>
      </c>
      <c r="B43" s="48" t="s">
        <v>135</v>
      </c>
      <c r="C43" s="9">
        <f>C44</f>
        <v>0</v>
      </c>
      <c r="D43" s="9">
        <f>D44</f>
        <v>0</v>
      </c>
      <c r="E43" s="41" t="e">
        <f t="shared" si="0"/>
        <v>#DIV/0!</v>
      </c>
    </row>
    <row r="44" spans="1:5" ht="36" hidden="1">
      <c r="A44" s="24" t="s">
        <v>133</v>
      </c>
      <c r="B44" s="48" t="s">
        <v>135</v>
      </c>
      <c r="C44" s="13">
        <v>0</v>
      </c>
      <c r="D44" s="13">
        <v>0</v>
      </c>
      <c r="E44" s="41" t="e">
        <f t="shared" si="0"/>
        <v>#DIV/0!</v>
      </c>
    </row>
    <row r="45" spans="1:5" ht="66" hidden="1">
      <c r="A45" s="24" t="s">
        <v>136</v>
      </c>
      <c r="B45" s="48" t="s">
        <v>139</v>
      </c>
      <c r="C45" s="9">
        <f>C46</f>
        <v>0</v>
      </c>
      <c r="D45" s="9">
        <f>D46</f>
        <v>0</v>
      </c>
      <c r="E45" s="41" t="e">
        <f t="shared" si="0"/>
        <v>#DIV/0!</v>
      </c>
    </row>
    <row r="46" spans="1:5" ht="36" hidden="1">
      <c r="A46" s="24" t="s">
        <v>137</v>
      </c>
      <c r="B46" s="48" t="s">
        <v>140</v>
      </c>
      <c r="C46" s="9">
        <f>C47</f>
        <v>0</v>
      </c>
      <c r="D46" s="9">
        <f>D47</f>
        <v>0</v>
      </c>
      <c r="E46" s="41" t="e">
        <f t="shared" si="0"/>
        <v>#DIV/0!</v>
      </c>
    </row>
    <row r="47" spans="1:5" ht="36" hidden="1">
      <c r="A47" s="24" t="s">
        <v>138</v>
      </c>
      <c r="B47" s="48" t="s">
        <v>140</v>
      </c>
      <c r="C47" s="13">
        <v>0</v>
      </c>
      <c r="D47" s="13">
        <v>0</v>
      </c>
      <c r="E47" s="41" t="e">
        <f t="shared" si="0"/>
        <v>#DIV/0!</v>
      </c>
    </row>
    <row r="48" spans="1:5" ht="54" customHeight="1" hidden="1">
      <c r="A48" s="23" t="s">
        <v>116</v>
      </c>
      <c r="B48" s="48" t="s">
        <v>117</v>
      </c>
      <c r="C48" s="9">
        <f>C49+C52</f>
        <v>0</v>
      </c>
      <c r="D48" s="9">
        <f>D49+D52</f>
        <v>0</v>
      </c>
      <c r="E48" s="41" t="e">
        <f t="shared" si="0"/>
        <v>#DIV/0!</v>
      </c>
    </row>
    <row r="49" spans="1:5" ht="40.5" customHeight="1" hidden="1">
      <c r="A49" s="24" t="s">
        <v>141</v>
      </c>
      <c r="B49" s="48" t="s">
        <v>142</v>
      </c>
      <c r="C49" s="9">
        <f>C50</f>
        <v>0</v>
      </c>
      <c r="D49" s="9">
        <f>D50</f>
        <v>0</v>
      </c>
      <c r="E49" s="41" t="e">
        <f t="shared" si="0"/>
        <v>#DIV/0!</v>
      </c>
    </row>
    <row r="50" spans="1:5" ht="140.25" customHeight="1" hidden="1">
      <c r="A50" s="24" t="s">
        <v>143</v>
      </c>
      <c r="B50" s="48" t="s">
        <v>144</v>
      </c>
      <c r="C50" s="9">
        <f>C51</f>
        <v>0</v>
      </c>
      <c r="D50" s="9">
        <f>D51</f>
        <v>0</v>
      </c>
      <c r="E50" s="41" t="e">
        <f t="shared" si="0"/>
        <v>#DIV/0!</v>
      </c>
    </row>
    <row r="51" spans="1:5" ht="143.25" customHeight="1" hidden="1">
      <c r="A51" s="24" t="s">
        <v>145</v>
      </c>
      <c r="B51" s="48" t="s">
        <v>144</v>
      </c>
      <c r="C51" s="13">
        <v>0</v>
      </c>
      <c r="D51" s="13">
        <v>0</v>
      </c>
      <c r="E51" s="41" t="e">
        <f t="shared" si="0"/>
        <v>#DIV/0!</v>
      </c>
    </row>
    <row r="52" spans="1:5" ht="33" hidden="1">
      <c r="A52" s="23" t="s">
        <v>118</v>
      </c>
      <c r="B52" s="48" t="s">
        <v>119</v>
      </c>
      <c r="C52" s="13">
        <f>C53</f>
        <v>0</v>
      </c>
      <c r="D52" s="13">
        <f>D53</f>
        <v>0</v>
      </c>
      <c r="E52" s="41" t="e">
        <f t="shared" si="0"/>
        <v>#DIV/0!</v>
      </c>
    </row>
    <row r="53" spans="1:5" ht="0.75" customHeight="1" hidden="1">
      <c r="A53" s="23" t="s">
        <v>120</v>
      </c>
      <c r="B53" s="48" t="s">
        <v>121</v>
      </c>
      <c r="C53" s="13">
        <f>C54</f>
        <v>0</v>
      </c>
      <c r="D53" s="13">
        <f>D54</f>
        <v>0</v>
      </c>
      <c r="E53" s="41" t="e">
        <f t="shared" si="0"/>
        <v>#DIV/0!</v>
      </c>
    </row>
    <row r="54" spans="1:5" ht="66" hidden="1">
      <c r="A54" s="23" t="s">
        <v>122</v>
      </c>
      <c r="B54" s="48" t="s">
        <v>121</v>
      </c>
      <c r="C54" s="14">
        <v>0</v>
      </c>
      <c r="D54" s="14">
        <v>0</v>
      </c>
      <c r="E54" s="41" t="e">
        <f t="shared" si="0"/>
        <v>#DIV/0!</v>
      </c>
    </row>
    <row r="55" spans="1:5" ht="72" customHeight="1">
      <c r="A55" s="11" t="s">
        <v>113</v>
      </c>
      <c r="B55" s="47" t="s">
        <v>183</v>
      </c>
      <c r="C55" s="40">
        <f>C56</f>
        <v>233.31</v>
      </c>
      <c r="D55" s="40">
        <f>D56</f>
        <v>233.31</v>
      </c>
      <c r="E55" s="42">
        <f t="shared" si="0"/>
        <v>100</v>
      </c>
    </row>
    <row r="56" spans="1:5" ht="54" customHeight="1">
      <c r="A56" s="39" t="s">
        <v>136</v>
      </c>
      <c r="B56" s="48" t="s">
        <v>139</v>
      </c>
      <c r="C56" s="14">
        <v>233.31</v>
      </c>
      <c r="D56" s="14">
        <v>233.31</v>
      </c>
      <c r="E56" s="41">
        <f t="shared" si="0"/>
        <v>100</v>
      </c>
    </row>
    <row r="57" spans="1:7" ht="66">
      <c r="A57" s="11" t="s">
        <v>15</v>
      </c>
      <c r="B57" s="43" t="s">
        <v>43</v>
      </c>
      <c r="C57" s="17">
        <f>SUM(C58:C59)</f>
        <v>3235329.51</v>
      </c>
      <c r="D57" s="29">
        <f>SUM(D58:D59)</f>
        <v>3954077.8</v>
      </c>
      <c r="E57" s="42">
        <f t="shared" si="0"/>
        <v>122.21561320967274</v>
      </c>
      <c r="F57" s="7"/>
      <c r="G57" s="7"/>
    </row>
    <row r="58" spans="1:5" ht="148.5">
      <c r="A58" s="23" t="s">
        <v>16</v>
      </c>
      <c r="B58" s="48" t="s">
        <v>44</v>
      </c>
      <c r="C58" s="19">
        <f>2447470.32+407301.79+77475.78+15677.16+2062.15+128295.1+109000+18047.21</f>
        <v>3205329.51</v>
      </c>
      <c r="D58" s="19">
        <v>3924077.8</v>
      </c>
      <c r="E58" s="41">
        <f t="shared" si="0"/>
        <v>122.42353829013979</v>
      </c>
    </row>
    <row r="59" spans="1:5" ht="138" customHeight="1">
      <c r="A59" s="34" t="s">
        <v>165</v>
      </c>
      <c r="B59" s="48" t="s">
        <v>166</v>
      </c>
      <c r="C59" s="19">
        <f>15000+15000</f>
        <v>30000</v>
      </c>
      <c r="D59" s="19">
        <v>30000</v>
      </c>
      <c r="E59" s="41">
        <f t="shared" si="0"/>
        <v>100</v>
      </c>
    </row>
    <row r="60" spans="1:5" ht="33">
      <c r="A60" s="11" t="s">
        <v>17</v>
      </c>
      <c r="B60" s="43" t="s">
        <v>27</v>
      </c>
      <c r="C60" s="17">
        <f>C61</f>
        <v>237175.75</v>
      </c>
      <c r="D60" s="17">
        <f>D61</f>
        <v>237262.48</v>
      </c>
      <c r="E60" s="42">
        <f t="shared" si="0"/>
        <v>100.03656781943349</v>
      </c>
    </row>
    <row r="61" spans="1:5" ht="33">
      <c r="A61" s="23" t="s">
        <v>180</v>
      </c>
      <c r="B61" s="44" t="s">
        <v>45</v>
      </c>
      <c r="C61" s="9">
        <f>151000+41526.49+10196.73+34452.53</f>
        <v>237175.75</v>
      </c>
      <c r="D61" s="9">
        <v>237262.48</v>
      </c>
      <c r="E61" s="41">
        <f t="shared" si="0"/>
        <v>100.03656781943349</v>
      </c>
    </row>
    <row r="62" spans="1:5" ht="49.5">
      <c r="A62" s="11" t="s">
        <v>18</v>
      </c>
      <c r="B62" s="47" t="s">
        <v>46</v>
      </c>
      <c r="C62" s="17">
        <f>C63+C64</f>
        <v>823035.4500000001</v>
      </c>
      <c r="D62" s="17">
        <f>D63+D64</f>
        <v>783743.6599999999</v>
      </c>
      <c r="E62" s="42">
        <f t="shared" si="0"/>
        <v>95.225990569422</v>
      </c>
    </row>
    <row r="63" spans="1:5" ht="18">
      <c r="A63" s="23" t="s">
        <v>23</v>
      </c>
      <c r="B63" s="48" t="s">
        <v>47</v>
      </c>
      <c r="C63" s="9">
        <v>259000</v>
      </c>
      <c r="D63" s="9">
        <v>220634.21</v>
      </c>
      <c r="E63" s="41">
        <f t="shared" si="0"/>
        <v>85.18695366795367</v>
      </c>
    </row>
    <row r="64" spans="1:5" ht="27.75" customHeight="1">
      <c r="A64" s="23" t="s">
        <v>31</v>
      </c>
      <c r="B64" s="44" t="s">
        <v>48</v>
      </c>
      <c r="C64" s="13">
        <f>10000+16166.08+37727.24+367457.4+132684.73</f>
        <v>564035.4500000001</v>
      </c>
      <c r="D64" s="13">
        <v>563109.45</v>
      </c>
      <c r="E64" s="41">
        <f t="shared" si="0"/>
        <v>99.8358259219345</v>
      </c>
    </row>
    <row r="65" spans="1:5" ht="66" hidden="1">
      <c r="A65" s="20" t="s">
        <v>115</v>
      </c>
      <c r="B65" s="44" t="s">
        <v>112</v>
      </c>
      <c r="C65" s="13">
        <v>0</v>
      </c>
      <c r="D65" s="13">
        <v>0</v>
      </c>
      <c r="E65" s="41" t="e">
        <f t="shared" si="0"/>
        <v>#DIV/0!</v>
      </c>
    </row>
    <row r="66" spans="1:5" ht="10.5" customHeight="1" hidden="1">
      <c r="A66" s="20" t="s">
        <v>146</v>
      </c>
      <c r="B66" s="44" t="s">
        <v>112</v>
      </c>
      <c r="C66" s="13">
        <v>0</v>
      </c>
      <c r="D66" s="13">
        <v>0</v>
      </c>
      <c r="E66" s="41" t="e">
        <f t="shared" si="0"/>
        <v>#DIV/0!</v>
      </c>
    </row>
    <row r="67" spans="1:5" ht="49.5">
      <c r="A67" s="11" t="s">
        <v>19</v>
      </c>
      <c r="B67" s="43" t="s">
        <v>49</v>
      </c>
      <c r="C67" s="17">
        <f>SUM(C68:C69)</f>
        <v>532842.64</v>
      </c>
      <c r="D67" s="29">
        <f>SUM(D68:D69)</f>
        <v>575876.1699999999</v>
      </c>
      <c r="E67" s="42">
        <f t="shared" si="0"/>
        <v>108.07621739881776</v>
      </c>
    </row>
    <row r="68" spans="1:5" ht="137.25" customHeight="1">
      <c r="A68" s="23" t="s">
        <v>171</v>
      </c>
      <c r="B68" s="48" t="s">
        <v>50</v>
      </c>
      <c r="C68" s="13">
        <f>200000-90966.67-37727.24-1487.29+215308.2</f>
        <v>285127</v>
      </c>
      <c r="D68" s="13">
        <v>285127</v>
      </c>
      <c r="E68" s="41">
        <f t="shared" si="0"/>
        <v>100</v>
      </c>
    </row>
    <row r="69" spans="1:5" ht="57" customHeight="1">
      <c r="A69" s="23" t="s">
        <v>20</v>
      </c>
      <c r="B69" s="44" t="s">
        <v>51</v>
      </c>
      <c r="C69" s="19">
        <f>70000+74800.59+1487.29+1333.67+33100+66994.09</f>
        <v>247715.64</v>
      </c>
      <c r="D69" s="19">
        <v>290749.17</v>
      </c>
      <c r="E69" s="41">
        <f t="shared" si="0"/>
        <v>117.37214896887413</v>
      </c>
    </row>
    <row r="70" spans="1:5" ht="33">
      <c r="A70" s="11" t="s">
        <v>21</v>
      </c>
      <c r="B70" s="43" t="s">
        <v>52</v>
      </c>
      <c r="C70" s="17">
        <f>SUM(C71:C80)</f>
        <v>433989.72</v>
      </c>
      <c r="D70" s="29">
        <f>SUM(D71:D80)</f>
        <v>439782.16</v>
      </c>
      <c r="E70" s="42">
        <f t="shared" si="0"/>
        <v>101.33469520890957</v>
      </c>
    </row>
    <row r="71" spans="1:5" ht="49.5">
      <c r="A71" s="23" t="s">
        <v>181</v>
      </c>
      <c r="B71" s="44" t="s">
        <v>53</v>
      </c>
      <c r="C71" s="9">
        <f>137500+20630.6+0.95+1150+12500+316.8+17664.53+124900+1385.48+5000-19473.78</f>
        <v>301574.57999999996</v>
      </c>
      <c r="D71" s="9">
        <v>303464.72</v>
      </c>
      <c r="E71" s="41">
        <f t="shared" si="0"/>
        <v>100.62675706951163</v>
      </c>
    </row>
    <row r="72" spans="1:5" ht="190.5" customHeight="1">
      <c r="A72" s="24" t="s">
        <v>156</v>
      </c>
      <c r="B72" s="49" t="s">
        <v>157</v>
      </c>
      <c r="C72" s="9">
        <f>1000+121409.56</f>
        <v>122409.56</v>
      </c>
      <c r="D72" s="9">
        <v>121409.56</v>
      </c>
      <c r="E72" s="41">
        <f t="shared" si="0"/>
        <v>99.1830703418916</v>
      </c>
    </row>
    <row r="73" spans="1:5" ht="99" hidden="1">
      <c r="A73" s="24" t="s">
        <v>147</v>
      </c>
      <c r="B73" s="49" t="s">
        <v>148</v>
      </c>
      <c r="C73" s="9">
        <f>C74</f>
        <v>0</v>
      </c>
      <c r="D73" s="9">
        <f>D74</f>
        <v>0</v>
      </c>
      <c r="E73" s="41" t="e">
        <f t="shared" si="0"/>
        <v>#DIV/0!</v>
      </c>
    </row>
    <row r="74" spans="1:5" ht="132" hidden="1">
      <c r="A74" s="24" t="s">
        <v>149</v>
      </c>
      <c r="B74" s="49" t="s">
        <v>150</v>
      </c>
      <c r="C74" s="9">
        <f>SUM(C75:C76)</f>
        <v>0</v>
      </c>
      <c r="D74" s="9">
        <f>SUM(D75:D76)</f>
        <v>0</v>
      </c>
      <c r="E74" s="41" t="e">
        <f t="shared" si="0"/>
        <v>#DIV/0!</v>
      </c>
    </row>
    <row r="75" spans="1:5" ht="132" hidden="1">
      <c r="A75" s="24" t="s">
        <v>151</v>
      </c>
      <c r="B75" s="49" t="s">
        <v>150</v>
      </c>
      <c r="C75" s="9">
        <v>0</v>
      </c>
      <c r="D75" s="9">
        <v>0</v>
      </c>
      <c r="E75" s="41" t="e">
        <f t="shared" si="0"/>
        <v>#DIV/0!</v>
      </c>
    </row>
    <row r="76" spans="1:5" ht="132" hidden="1">
      <c r="A76" s="24" t="s">
        <v>152</v>
      </c>
      <c r="B76" s="49" t="s">
        <v>150</v>
      </c>
      <c r="C76" s="9">
        <v>0</v>
      </c>
      <c r="D76" s="9">
        <v>0</v>
      </c>
      <c r="E76" s="41" t="e">
        <f t="shared" si="0"/>
        <v>#DIV/0!</v>
      </c>
    </row>
    <row r="77" spans="1:5" ht="36">
      <c r="A77" s="23" t="s">
        <v>38</v>
      </c>
      <c r="B77" s="50" t="s">
        <v>54</v>
      </c>
      <c r="C77" s="10">
        <f>42000-30000-5000</f>
        <v>7000</v>
      </c>
      <c r="D77" s="10">
        <v>5902.3</v>
      </c>
      <c r="E77" s="41">
        <f t="shared" si="0"/>
        <v>84.31857142857143</v>
      </c>
    </row>
    <row r="78" spans="1:5" ht="105.75" customHeight="1" hidden="1">
      <c r="A78" s="24" t="s">
        <v>153</v>
      </c>
      <c r="B78" s="48" t="s">
        <v>154</v>
      </c>
      <c r="C78" s="10">
        <f>C79</f>
        <v>0</v>
      </c>
      <c r="D78" s="10">
        <f>D79</f>
        <v>0</v>
      </c>
      <c r="E78" s="41" t="e">
        <f aca="true" t="shared" si="2" ref="E78:E125">D78/C78*100</f>
        <v>#DIV/0!</v>
      </c>
    </row>
    <row r="79" spans="1:5" ht="48.75" customHeight="1" hidden="1">
      <c r="A79" s="24" t="s">
        <v>155</v>
      </c>
      <c r="B79" s="48" t="s">
        <v>154</v>
      </c>
      <c r="C79" s="10">
        <v>0</v>
      </c>
      <c r="D79" s="10">
        <v>0</v>
      </c>
      <c r="E79" s="41" t="e">
        <f t="shared" si="2"/>
        <v>#DIV/0!</v>
      </c>
    </row>
    <row r="80" spans="1:5" ht="39" customHeight="1">
      <c r="A80" s="27" t="s">
        <v>182</v>
      </c>
      <c r="B80" s="48" t="s">
        <v>158</v>
      </c>
      <c r="C80" s="10">
        <f>104000-90000-5000-5994.42</f>
        <v>3005.58</v>
      </c>
      <c r="D80" s="28">
        <v>9005.58</v>
      </c>
      <c r="E80" s="41">
        <f t="shared" si="2"/>
        <v>299.62869063541814</v>
      </c>
    </row>
    <row r="81" spans="1:5" ht="18">
      <c r="A81" s="11" t="s">
        <v>22</v>
      </c>
      <c r="B81" s="47" t="s">
        <v>36</v>
      </c>
      <c r="C81" s="12">
        <f>C82+C116+C120+C123</f>
        <v>501107326.82</v>
      </c>
      <c r="D81" s="12">
        <f>D82+D116+D120+D123</f>
        <v>292689438.96</v>
      </c>
      <c r="E81" s="42">
        <f t="shared" si="2"/>
        <v>58.40853312151537</v>
      </c>
    </row>
    <row r="82" spans="1:5" ht="60.75" customHeight="1">
      <c r="A82" s="11" t="s">
        <v>28</v>
      </c>
      <c r="B82" s="47" t="s">
        <v>55</v>
      </c>
      <c r="C82" s="12">
        <f>C83+C84+C89+C90</f>
        <v>500791994.61</v>
      </c>
      <c r="D82" s="12">
        <f>D83+D84+D89+D90</f>
        <v>292374106.75</v>
      </c>
      <c r="E82" s="42">
        <f t="shared" si="2"/>
        <v>58.38234434591774</v>
      </c>
    </row>
    <row r="83" spans="1:6" ht="33">
      <c r="A83" s="31" t="s">
        <v>33</v>
      </c>
      <c r="B83" s="44" t="s">
        <v>56</v>
      </c>
      <c r="C83" s="13">
        <f>129295875.95+6512926.87+4055840+5167347+2631245.06</f>
        <v>147663234.88</v>
      </c>
      <c r="D83" s="13">
        <v>110555442.88</v>
      </c>
      <c r="E83" s="41">
        <f t="shared" si="2"/>
        <v>74.86998572789224</v>
      </c>
      <c r="F83" s="35"/>
    </row>
    <row r="84" spans="1:5" s="6" customFormat="1" ht="49.5">
      <c r="A84" s="31" t="s">
        <v>34</v>
      </c>
      <c r="B84" s="48" t="s">
        <v>57</v>
      </c>
      <c r="C84" s="13">
        <f>26552604.64-3448165.76+18439195.5+40854795.3+21600000+54495268.82+17319612.42+3583071.88+70482+11549142.41</f>
        <v>191016007.21</v>
      </c>
      <c r="D84" s="13">
        <v>72569374.61</v>
      </c>
      <c r="E84" s="41">
        <f t="shared" si="2"/>
        <v>37.99125302112423</v>
      </c>
    </row>
    <row r="85" spans="1:5" s="6" customFormat="1" ht="66" hidden="1">
      <c r="A85" s="31" t="s">
        <v>89</v>
      </c>
      <c r="B85" s="48" t="s">
        <v>90</v>
      </c>
      <c r="C85" s="13">
        <f>C86</f>
        <v>0</v>
      </c>
      <c r="D85" s="13">
        <f>D86</f>
        <v>0</v>
      </c>
      <c r="E85" s="41" t="e">
        <f t="shared" si="2"/>
        <v>#DIV/0!</v>
      </c>
    </row>
    <row r="86" spans="1:5" s="6" customFormat="1" ht="82.5" hidden="1">
      <c r="A86" s="31" t="s">
        <v>91</v>
      </c>
      <c r="B86" s="48" t="s">
        <v>92</v>
      </c>
      <c r="C86" s="13">
        <f>C87</f>
        <v>0</v>
      </c>
      <c r="D86" s="13">
        <f>D87</f>
        <v>0</v>
      </c>
      <c r="E86" s="41" t="e">
        <f t="shared" si="2"/>
        <v>#DIV/0!</v>
      </c>
    </row>
    <row r="87" spans="1:5" s="6" customFormat="1" ht="82.5" hidden="1">
      <c r="A87" s="31" t="s">
        <v>93</v>
      </c>
      <c r="B87" s="48" t="s">
        <v>92</v>
      </c>
      <c r="C87" s="13">
        <v>0</v>
      </c>
      <c r="D87" s="13">
        <v>0</v>
      </c>
      <c r="E87" s="41" t="e">
        <f t="shared" si="2"/>
        <v>#DIV/0!</v>
      </c>
    </row>
    <row r="88" spans="1:5" ht="33" hidden="1">
      <c r="A88" s="31" t="s">
        <v>101</v>
      </c>
      <c r="B88" s="48" t="s">
        <v>58</v>
      </c>
      <c r="C88" s="13">
        <v>0</v>
      </c>
      <c r="D88" s="13">
        <v>0</v>
      </c>
      <c r="E88" s="41" t="e">
        <f t="shared" si="2"/>
        <v>#DIV/0!</v>
      </c>
    </row>
    <row r="89" spans="1:5" ht="33">
      <c r="A89" s="31" t="s">
        <v>35</v>
      </c>
      <c r="B89" s="44" t="s">
        <v>59</v>
      </c>
      <c r="C89" s="13">
        <f>134282295.76-500263.24+109803.79+1448371.58</f>
        <v>135340207.89000002</v>
      </c>
      <c r="D89" s="13">
        <v>98626513.2</v>
      </c>
      <c r="E89" s="41">
        <f t="shared" si="2"/>
        <v>72.87303214441663</v>
      </c>
    </row>
    <row r="90" spans="1:5" ht="19.5" customHeight="1">
      <c r="A90" s="16" t="s">
        <v>60</v>
      </c>
      <c r="B90" s="44" t="s">
        <v>61</v>
      </c>
      <c r="C90" s="13">
        <f>8436960+12752157.22+366833.4+46565.95+3600+15296.66+911400+40875+4198856.4</f>
        <v>26772544.629999995</v>
      </c>
      <c r="D90" s="13">
        <v>10622776.06</v>
      </c>
      <c r="E90" s="41">
        <f t="shared" si="2"/>
        <v>39.67787226357498</v>
      </c>
    </row>
    <row r="91" spans="1:5" ht="82.5" hidden="1">
      <c r="A91" s="16" t="s">
        <v>62</v>
      </c>
      <c r="B91" s="44" t="s">
        <v>63</v>
      </c>
      <c r="C91" s="13">
        <f>C92</f>
        <v>0</v>
      </c>
      <c r="D91" s="13">
        <f>D92</f>
        <v>0</v>
      </c>
      <c r="E91" s="41" t="e">
        <f t="shared" si="2"/>
        <v>#DIV/0!</v>
      </c>
    </row>
    <row r="92" spans="1:5" ht="99" hidden="1">
      <c r="A92" s="16" t="s">
        <v>64</v>
      </c>
      <c r="B92" s="44" t="s">
        <v>65</v>
      </c>
      <c r="C92" s="13">
        <f>C93</f>
        <v>0</v>
      </c>
      <c r="D92" s="13">
        <f>D93</f>
        <v>0</v>
      </c>
      <c r="E92" s="41" t="e">
        <f t="shared" si="2"/>
        <v>#DIV/0!</v>
      </c>
    </row>
    <row r="93" spans="1:5" ht="99" hidden="1">
      <c r="A93" s="16" t="s">
        <v>66</v>
      </c>
      <c r="B93" s="44" t="s">
        <v>65</v>
      </c>
      <c r="C93" s="13">
        <v>0</v>
      </c>
      <c r="D93" s="13">
        <v>0</v>
      </c>
      <c r="E93" s="41" t="e">
        <f t="shared" si="2"/>
        <v>#DIV/0!</v>
      </c>
    </row>
    <row r="94" spans="1:5" ht="66" hidden="1">
      <c r="A94" s="16" t="s">
        <v>80</v>
      </c>
      <c r="B94" s="44" t="s">
        <v>81</v>
      </c>
      <c r="C94" s="13">
        <f aca="true" t="shared" si="3" ref="C94:D96">C95</f>
        <v>0</v>
      </c>
      <c r="D94" s="13">
        <f t="shared" si="3"/>
        <v>0</v>
      </c>
      <c r="E94" s="41" t="e">
        <f t="shared" si="2"/>
        <v>#DIV/0!</v>
      </c>
    </row>
    <row r="95" spans="1:5" ht="102.75" customHeight="1" hidden="1">
      <c r="A95" s="16" t="s">
        <v>82</v>
      </c>
      <c r="B95" s="44" t="s">
        <v>83</v>
      </c>
      <c r="C95" s="13">
        <f t="shared" si="3"/>
        <v>0</v>
      </c>
      <c r="D95" s="13">
        <f t="shared" si="3"/>
        <v>0</v>
      </c>
      <c r="E95" s="41" t="e">
        <f t="shared" si="2"/>
        <v>#DIV/0!</v>
      </c>
    </row>
    <row r="96" spans="1:5" ht="66" hidden="1">
      <c r="A96" s="16" t="s">
        <v>84</v>
      </c>
      <c r="B96" s="44" t="s">
        <v>85</v>
      </c>
      <c r="C96" s="13">
        <f t="shared" si="3"/>
        <v>0</v>
      </c>
      <c r="D96" s="13">
        <f t="shared" si="3"/>
        <v>0</v>
      </c>
      <c r="E96" s="41" t="e">
        <f t="shared" si="2"/>
        <v>#DIV/0!</v>
      </c>
    </row>
    <row r="97" spans="1:5" ht="66.75" customHeight="1" hidden="1">
      <c r="A97" s="16" t="s">
        <v>86</v>
      </c>
      <c r="B97" s="44" t="s">
        <v>85</v>
      </c>
      <c r="C97" s="13">
        <v>0</v>
      </c>
      <c r="D97" s="13">
        <v>0</v>
      </c>
      <c r="E97" s="41" t="e">
        <f t="shared" si="2"/>
        <v>#DIV/0!</v>
      </c>
    </row>
    <row r="98" spans="1:5" ht="48.75" customHeight="1" hidden="1">
      <c r="A98" s="15" t="s">
        <v>67</v>
      </c>
      <c r="B98" s="43" t="s">
        <v>190</v>
      </c>
      <c r="C98" s="12">
        <f aca="true" t="shared" si="4" ref="C98:D100">C99</f>
        <v>0</v>
      </c>
      <c r="D98" s="12">
        <f t="shared" si="4"/>
        <v>0</v>
      </c>
      <c r="E98" s="41" t="e">
        <f t="shared" si="2"/>
        <v>#DIV/0!</v>
      </c>
    </row>
    <row r="99" spans="1:5" ht="48" customHeight="1" hidden="1">
      <c r="A99" s="16" t="s">
        <v>68</v>
      </c>
      <c r="B99" s="44" t="s">
        <v>191</v>
      </c>
      <c r="C99" s="13">
        <f t="shared" si="4"/>
        <v>0</v>
      </c>
      <c r="D99" s="13">
        <f t="shared" si="4"/>
        <v>0</v>
      </c>
      <c r="E99" s="41" t="e">
        <f t="shared" si="2"/>
        <v>#DIV/0!</v>
      </c>
    </row>
    <row r="100" spans="1:5" ht="82.5" hidden="1">
      <c r="A100" s="16" t="s">
        <v>69</v>
      </c>
      <c r="B100" s="44" t="s">
        <v>192</v>
      </c>
      <c r="C100" s="13">
        <f t="shared" si="4"/>
        <v>0</v>
      </c>
      <c r="D100" s="13">
        <f t="shared" si="4"/>
        <v>0</v>
      </c>
      <c r="E100" s="41" t="e">
        <f t="shared" si="2"/>
        <v>#DIV/0!</v>
      </c>
    </row>
    <row r="101" spans="1:5" ht="82.5" hidden="1">
      <c r="A101" s="16" t="s">
        <v>70</v>
      </c>
      <c r="B101" s="44" t="s">
        <v>192</v>
      </c>
      <c r="C101" s="13">
        <v>0</v>
      </c>
      <c r="D101" s="13">
        <v>0</v>
      </c>
      <c r="E101" s="41" t="e">
        <f t="shared" si="2"/>
        <v>#DIV/0!</v>
      </c>
    </row>
    <row r="102" spans="1:5" ht="99" hidden="1">
      <c r="A102" s="15" t="s">
        <v>71</v>
      </c>
      <c r="B102" s="43" t="s">
        <v>72</v>
      </c>
      <c r="C102" s="12">
        <f>C103</f>
        <v>0</v>
      </c>
      <c r="D102" s="12">
        <f>D103</f>
        <v>0</v>
      </c>
      <c r="E102" s="41" t="e">
        <f t="shared" si="2"/>
        <v>#DIV/0!</v>
      </c>
    </row>
    <row r="103" spans="1:5" ht="82.5" hidden="1">
      <c r="A103" s="16" t="s">
        <v>73</v>
      </c>
      <c r="B103" s="44" t="s">
        <v>74</v>
      </c>
      <c r="C103" s="13">
        <f>C104</f>
        <v>0</v>
      </c>
      <c r="D103" s="13">
        <f>D104</f>
        <v>0</v>
      </c>
      <c r="E103" s="41" t="e">
        <f t="shared" si="2"/>
        <v>#DIV/0!</v>
      </c>
    </row>
    <row r="104" spans="1:5" ht="99" hidden="1">
      <c r="A104" s="16" t="s">
        <v>75</v>
      </c>
      <c r="B104" s="44" t="s">
        <v>76</v>
      </c>
      <c r="C104" s="13">
        <f>SUM(C105:C106)</f>
        <v>0</v>
      </c>
      <c r="D104" s="13">
        <f>SUM(D105:D106)</f>
        <v>0</v>
      </c>
      <c r="E104" s="41" t="e">
        <f t="shared" si="2"/>
        <v>#DIV/0!</v>
      </c>
    </row>
    <row r="105" spans="1:5" ht="82.5" hidden="1">
      <c r="A105" s="16" t="s">
        <v>77</v>
      </c>
      <c r="B105" s="44" t="s">
        <v>78</v>
      </c>
      <c r="C105" s="13">
        <v>0</v>
      </c>
      <c r="D105" s="13">
        <v>0</v>
      </c>
      <c r="E105" s="41" t="e">
        <f t="shared" si="2"/>
        <v>#DIV/0!</v>
      </c>
    </row>
    <row r="106" spans="1:5" ht="0.75" customHeight="1" hidden="1">
      <c r="A106" s="16" t="s">
        <v>79</v>
      </c>
      <c r="B106" s="44" t="s">
        <v>193</v>
      </c>
      <c r="C106" s="13">
        <v>0</v>
      </c>
      <c r="D106" s="13">
        <v>0</v>
      </c>
      <c r="E106" s="41" t="e">
        <f t="shared" si="2"/>
        <v>#DIV/0!</v>
      </c>
    </row>
    <row r="107" spans="1:5" ht="42" customHeight="1" hidden="1">
      <c r="A107" s="15" t="s">
        <v>104</v>
      </c>
      <c r="B107" s="43" t="s">
        <v>105</v>
      </c>
      <c r="C107" s="12">
        <f aca="true" t="shared" si="5" ref="C107:D109">C108</f>
        <v>0</v>
      </c>
      <c r="D107" s="12">
        <f t="shared" si="5"/>
        <v>0</v>
      </c>
      <c r="E107" s="41" t="e">
        <f t="shared" si="2"/>
        <v>#DIV/0!</v>
      </c>
    </row>
    <row r="108" spans="1:5" ht="42" customHeight="1" hidden="1">
      <c r="A108" s="16" t="s">
        <v>68</v>
      </c>
      <c r="B108" s="44" t="s">
        <v>103</v>
      </c>
      <c r="C108" s="13">
        <f t="shared" si="5"/>
        <v>0</v>
      </c>
      <c r="D108" s="13">
        <f t="shared" si="5"/>
        <v>0</v>
      </c>
      <c r="E108" s="41" t="e">
        <f t="shared" si="2"/>
        <v>#DIV/0!</v>
      </c>
    </row>
    <row r="109" spans="1:5" ht="102.75" customHeight="1" hidden="1">
      <c r="A109" s="16" t="s">
        <v>69</v>
      </c>
      <c r="B109" s="44" t="s">
        <v>102</v>
      </c>
      <c r="C109" s="13">
        <f t="shared" si="5"/>
        <v>0</v>
      </c>
      <c r="D109" s="13">
        <f t="shared" si="5"/>
        <v>0</v>
      </c>
      <c r="E109" s="41" t="e">
        <f t="shared" si="2"/>
        <v>#DIV/0!</v>
      </c>
    </row>
    <row r="110" spans="1:5" ht="103.5" customHeight="1" hidden="1">
      <c r="A110" s="16" t="s">
        <v>70</v>
      </c>
      <c r="B110" s="44" t="s">
        <v>102</v>
      </c>
      <c r="C110" s="13">
        <v>0</v>
      </c>
      <c r="D110" s="13">
        <v>0</v>
      </c>
      <c r="E110" s="41" t="e">
        <f t="shared" si="2"/>
        <v>#DIV/0!</v>
      </c>
    </row>
    <row r="111" spans="1:5" ht="96.75" customHeight="1" hidden="1">
      <c r="A111" s="15" t="s">
        <v>106</v>
      </c>
      <c r="B111" s="43" t="s">
        <v>72</v>
      </c>
      <c r="C111" s="12">
        <f>C112</f>
        <v>0</v>
      </c>
      <c r="D111" s="12">
        <f>D112</f>
        <v>0</v>
      </c>
      <c r="E111" s="41" t="e">
        <f t="shared" si="2"/>
        <v>#DIV/0!</v>
      </c>
    </row>
    <row r="112" spans="1:5" ht="115.5" customHeight="1" hidden="1">
      <c r="A112" s="16" t="s">
        <v>73</v>
      </c>
      <c r="B112" s="44" t="s">
        <v>107</v>
      </c>
      <c r="C112" s="13">
        <f>C113</f>
        <v>0</v>
      </c>
      <c r="D112" s="13">
        <f>D113</f>
        <v>0</v>
      </c>
      <c r="E112" s="41" t="e">
        <f t="shared" si="2"/>
        <v>#DIV/0!</v>
      </c>
    </row>
    <row r="113" spans="1:5" ht="107.25" customHeight="1" hidden="1">
      <c r="A113" s="16" t="s">
        <v>75</v>
      </c>
      <c r="B113" s="44" t="s">
        <v>76</v>
      </c>
      <c r="C113" s="13">
        <f>SUM(C114:C115)</f>
        <v>0</v>
      </c>
      <c r="D113" s="13">
        <f>SUM(D114:D115)</f>
        <v>0</v>
      </c>
      <c r="E113" s="41" t="e">
        <f t="shared" si="2"/>
        <v>#DIV/0!</v>
      </c>
    </row>
    <row r="114" spans="1:5" ht="108" customHeight="1" hidden="1">
      <c r="A114" s="16" t="s">
        <v>77</v>
      </c>
      <c r="B114" s="44" t="s">
        <v>76</v>
      </c>
      <c r="C114" s="13">
        <v>0</v>
      </c>
      <c r="D114" s="13">
        <v>0</v>
      </c>
      <c r="E114" s="41" t="e">
        <f t="shared" si="2"/>
        <v>#DIV/0!</v>
      </c>
    </row>
    <row r="115" spans="1:5" ht="96.75" customHeight="1" hidden="1">
      <c r="A115" s="16" t="s">
        <v>79</v>
      </c>
      <c r="B115" s="44" t="s">
        <v>76</v>
      </c>
      <c r="C115" s="13">
        <v>0</v>
      </c>
      <c r="D115" s="13">
        <v>0</v>
      </c>
      <c r="E115" s="41" t="e">
        <f t="shared" si="2"/>
        <v>#DIV/0!</v>
      </c>
    </row>
    <row r="116" spans="1:5" ht="45.75" customHeight="1">
      <c r="A116" s="11" t="s">
        <v>67</v>
      </c>
      <c r="B116" s="43" t="s">
        <v>105</v>
      </c>
      <c r="C116" s="12">
        <f>C117</f>
        <v>101000</v>
      </c>
      <c r="D116" s="12">
        <f>D117</f>
        <v>101000</v>
      </c>
      <c r="E116" s="42">
        <f t="shared" si="2"/>
        <v>100</v>
      </c>
    </row>
    <row r="117" spans="1:5" ht="40.5" customHeight="1">
      <c r="A117" s="38" t="s">
        <v>68</v>
      </c>
      <c r="B117" s="44" t="s">
        <v>103</v>
      </c>
      <c r="C117" s="13">
        <f>50000+35000+16000</f>
        <v>101000</v>
      </c>
      <c r="D117" s="13">
        <v>101000</v>
      </c>
      <c r="E117" s="41">
        <f t="shared" si="2"/>
        <v>100</v>
      </c>
    </row>
    <row r="118" spans="1:5" ht="241.5" customHeight="1" hidden="1">
      <c r="A118" s="15" t="s">
        <v>167</v>
      </c>
      <c r="B118" s="43" t="s">
        <v>168</v>
      </c>
      <c r="C118" s="12">
        <f>C119</f>
        <v>0</v>
      </c>
      <c r="D118" s="12">
        <f>D119</f>
        <v>0</v>
      </c>
      <c r="E118" s="42">
        <v>0</v>
      </c>
    </row>
    <row r="119" spans="1:5" ht="81" customHeight="1" hidden="1">
      <c r="A119" s="16" t="s">
        <v>170</v>
      </c>
      <c r="B119" s="44" t="s">
        <v>169</v>
      </c>
      <c r="C119" s="13">
        <v>0</v>
      </c>
      <c r="D119" s="13">
        <v>0</v>
      </c>
      <c r="E119" s="41">
        <v>0</v>
      </c>
    </row>
    <row r="120" spans="1:5" ht="132" customHeight="1">
      <c r="A120" s="11" t="s">
        <v>161</v>
      </c>
      <c r="B120" s="51" t="s">
        <v>162</v>
      </c>
      <c r="C120" s="12">
        <f>C121</f>
        <v>487536</v>
      </c>
      <c r="D120" s="12">
        <f>D121</f>
        <v>487536</v>
      </c>
      <c r="E120" s="42">
        <f t="shared" si="2"/>
        <v>100</v>
      </c>
    </row>
    <row r="121" spans="1:5" ht="133.5" customHeight="1">
      <c r="A121" s="33" t="s">
        <v>164</v>
      </c>
      <c r="B121" s="49" t="s">
        <v>163</v>
      </c>
      <c r="C121" s="13">
        <f>C122</f>
        <v>487536</v>
      </c>
      <c r="D121" s="13">
        <f>D122</f>
        <v>487536</v>
      </c>
      <c r="E121" s="41">
        <f t="shared" si="2"/>
        <v>100</v>
      </c>
    </row>
    <row r="122" spans="1:5" ht="135.75" customHeight="1">
      <c r="A122" s="36" t="s">
        <v>172</v>
      </c>
      <c r="B122" s="49" t="s">
        <v>173</v>
      </c>
      <c r="C122" s="13">
        <v>487536</v>
      </c>
      <c r="D122" s="13">
        <v>487536</v>
      </c>
      <c r="E122" s="41">
        <f t="shared" si="2"/>
        <v>100</v>
      </c>
    </row>
    <row r="123" spans="1:5" ht="87" customHeight="1">
      <c r="A123" s="11" t="s">
        <v>71</v>
      </c>
      <c r="B123" s="43" t="s">
        <v>72</v>
      </c>
      <c r="C123" s="12">
        <f>C124</f>
        <v>-273203.79000000004</v>
      </c>
      <c r="D123" s="12">
        <f>D124</f>
        <v>-273203.79</v>
      </c>
      <c r="E123" s="42">
        <f t="shared" si="2"/>
        <v>99.99999999999997</v>
      </c>
    </row>
    <row r="124" spans="1:5" ht="70.5" customHeight="1">
      <c r="A124" s="37" t="s">
        <v>73</v>
      </c>
      <c r="B124" s="44" t="s">
        <v>74</v>
      </c>
      <c r="C124" s="13">
        <f>-138220.6-134983.19</f>
        <v>-273203.79000000004</v>
      </c>
      <c r="D124" s="13">
        <v>-273203.79</v>
      </c>
      <c r="E124" s="41">
        <f t="shared" si="2"/>
        <v>99.99999999999997</v>
      </c>
    </row>
    <row r="125" spans="1:5" ht="36" customHeight="1">
      <c r="A125" s="52" t="s">
        <v>37</v>
      </c>
      <c r="B125" s="53"/>
      <c r="C125" s="17">
        <f>C13+C81</f>
        <v>576514243.35</v>
      </c>
      <c r="D125" s="29">
        <f>D13+D81</f>
        <v>352748804.14</v>
      </c>
      <c r="E125" s="42">
        <f t="shared" si="2"/>
        <v>61.186485539412296</v>
      </c>
    </row>
    <row r="126" spans="4:5" ht="18">
      <c r="D126" s="4"/>
      <c r="E126" s="4"/>
    </row>
    <row r="130" ht="18">
      <c r="C130" s="8"/>
    </row>
  </sheetData>
  <sheetProtection/>
  <mergeCells count="13">
    <mergeCell ref="A9:E9"/>
    <mergeCell ref="C1:E1"/>
    <mergeCell ref="C2:E2"/>
    <mergeCell ref="C3:E3"/>
    <mergeCell ref="C4:E4"/>
    <mergeCell ref="C6:E6"/>
    <mergeCell ref="A8:E8"/>
    <mergeCell ref="A125:B125"/>
    <mergeCell ref="A10:A11"/>
    <mergeCell ref="B10:B11"/>
    <mergeCell ref="C10:C11"/>
    <mergeCell ref="D10:D11"/>
    <mergeCell ref="E10:E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2022-02-09T08:39:27Z</cp:lastPrinted>
  <dcterms:created xsi:type="dcterms:W3CDTF">2009-08-21T08:27:43Z</dcterms:created>
  <dcterms:modified xsi:type="dcterms:W3CDTF">2022-12-14T11:14:57Z</dcterms:modified>
  <cp:category/>
  <cp:version/>
  <cp:contentType/>
  <cp:contentStatus/>
</cp:coreProperties>
</file>