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год'!$16:$16</definedName>
  </definedNames>
  <calcPr fullCalcOnLoad="1"/>
</workbook>
</file>

<file path=xl/sharedStrings.xml><?xml version="1.0" encoding="utf-8"?>
<sst xmlns="http://schemas.openxmlformats.org/spreadsheetml/2006/main" count="680" uniqueCount="300">
  <si>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</si>
  <si>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</si>
  <si>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</si>
  <si>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</si>
  <si>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</si>
  <si>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</si>
  <si>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</si>
  <si>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</si>
  <si>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</si>
  <si>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</si>
  <si>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</si>
  <si>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</si>
  <si>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</si>
  <si>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</si>
  <si>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</si>
  <si>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</si>
  <si>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</si>
  <si>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</si>
  <si>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</si>
  <si>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</si>
  <si>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</si>
  <si>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</si>
  <si>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</si>
  <si>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</si>
  <si>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</si>
  <si>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</si>
  <si>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</si>
  <si>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</si>
  <si>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</si>
  <si>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</si>
  <si>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</si>
  <si>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</si>
  <si>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</si>
  <si>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</si>
  <si>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</si>
  <si>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</si>
  <si>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</si>
  <si>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</si>
  <si>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</si>
  <si>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</si>
  <si>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</si>
  <si>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</si>
  <si>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</si>
  <si>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</si>
  <si>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</si>
  <si>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</si>
  <si>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</si>
  <si>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</si>
  <si>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</si>
  <si>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</si>
  <si>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</si>
  <si>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</si>
  <si>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</si>
  <si>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</si>
  <si>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</si>
  <si>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</si>
  <si>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</si>
  <si>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</si>
  <si>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</si>
  <si>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</si>
  <si>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</si>
  <si>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</si>
  <si>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</si>
  <si>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</si>
  <si>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</si>
  <si>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</si>
  <si>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</si>
  <si>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</si>
  <si>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</si>
  <si>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</si>
  <si>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</si>
  <si>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</si>
  <si>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</si>
  <si>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</si>
  <si>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</si>
  <si>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</si>
  <si>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</si>
  <si>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</si>
  <si>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</si>
  <si>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</si>
  <si>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</si>
  <si>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</si>
  <si>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</si>
  <si>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</si>
  <si>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</si>
  <si>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</si>
  <si>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</si>
  <si>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</si>
  <si>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</si>
  <si>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</si>
  <si>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</si>
  <si>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</si>
  <si>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</si>
  <si>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</si>
  <si>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</si>
  <si>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</si>
  <si>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</si>
  <si>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</si>
  <si>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</si>
  <si>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</si>
  <si>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</si>
  <si>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</si>
  <si>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</si>
  <si>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</si>
  <si>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</si>
  <si>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</si>
  <si>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</si>
  <si>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</si>
  <si>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</si>
  <si>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</si>
  <si>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</si>
  <si>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</si>
  <si>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</si>
  <si>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</si>
  <si>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</si>
  <si>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</si>
  <si>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</si>
  <si>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</si>
  <si>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</si>
  <si>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</si>
  <si>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</si>
  <si>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</si>
  <si>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</si>
  <si>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</si>
  <si>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</si>
  <si>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</si>
  <si>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</si>
  <si>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</si>
  <si>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</si>
  <si>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</si>
  <si>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</si>
  <si>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</si>
  <si>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</si>
  <si>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</si>
  <si>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</si>
  <si>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</si>
  <si>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</si>
  <si>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</si>
  <si>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</si>
  <si>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</si>
  <si>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</si>
  <si>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</si>
  <si>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</si>
  <si>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</si>
  <si>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</si>
  <si>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</si>
  <si>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</si>
  <si>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</si>
  <si>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</si>
  <si>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</si>
  <si>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</si>
  <si>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</si>
  <si>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</si>
  <si>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</si>
  <si>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</si>
  <si>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</si>
  <si>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</si>
  <si>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</si>
  <si>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</si>
  <si>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</si>
  <si>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</si>
  <si>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</si>
  <si>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</si>
  <si>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</si>
  <si>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</si>
  <si>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</si>
  <si>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</si>
  <si>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</si>
  <si>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</si>
  <si>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</si>
  <si>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</si>
  <si>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</si>
  <si>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</si>
  <si>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</si>
  <si>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</si>
  <si>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</si>
  <si>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</si>
  <si>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</si>
  <si>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</si>
  <si>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</si>
  <si>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</si>
  <si>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</si>
  <si>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</si>
  <si>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</si>
  <si>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</si>
  <si>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</si>
  <si>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</si>
  <si>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</si>
  <si>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</si>
  <si>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</si>
  <si>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</si>
  <si>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</si>
  <si>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</si>
  <si>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</si>
  <si>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</si>
  <si>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</si>
  <si>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</si>
  <si>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</si>
  <si>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</si>
  <si>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</si>
  <si>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</si>
  <si>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</si>
  <si>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</si>
  <si>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</si>
  <si>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</si>
  <si>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</si>
  <si>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</si>
  <si>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</si>
  <si>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</si>
  <si>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</si>
  <si>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</si>
  <si>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</si>
  <si>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</si>
  <si>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</si>
  <si>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</si>
  <si>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</si>
  <si>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</si>
  <si>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</si>
  <si>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</si>
  <si>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</si>
  <si>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</si>
  <si>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</si>
  <si>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</si>
  <si>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</si>
  <si>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</si>
  <si>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</si>
  <si>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</si>
  <si>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</si>
  <si>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</si>
  <si>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</si>
  <si>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</si>
  <si>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</si>
  <si>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</si>
  <si>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</si>
  <si>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</si>
  <si>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</si>
  <si>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</si>
  <si>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</si>
  <si>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</si>
  <si>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</si>
  <si>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</si>
  <si>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</si>
  <si>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</si>
  <si>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</si>
  <si>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</si>
  <si>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</si>
  <si>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</si>
  <si>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</si>
  <si>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</si>
  <si>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</si>
  <si>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</si>
  <si>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</si>
  <si>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</si>
  <si>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</si>
  <si>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</si>
  <si>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</si>
  <si>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</si>
  <si>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</si>
  <si>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</si>
  <si>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</si>
  <si>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</si>
  <si>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</si>
  <si>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</si>
  <si>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</si>
  <si>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</si>
  <si>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</si>
  <si>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</si>
  <si>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</si>
  <si>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</si>
  <si>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</si>
  <si>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</si>
  <si>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</si>
  <si>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</si>
  <si>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</si>
  <si>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</si>
  <si>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</si>
  <si>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</si>
  <si>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 xml:space="preserve">035 </t>
  </si>
  <si>
    <t>03 1 01 21460</t>
  </si>
  <si>
    <t>Приобретение и установка камер системы видеонаблюдения на территории Южского городского поселения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</si>
  <si>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</si>
  <si>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(Иные бюджетные ассигнования) 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</si>
  <si>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</si>
  <si>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(Закупка товаров, работ и услуг для обеспечения государственных (муниципальных) нужд)</t>
  </si>
  <si>
    <t>01 2 01 21480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</si>
  <si>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</si>
  <si>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</si>
  <si>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</si>
  <si>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31 9 00 66030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</si>
  <si>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03 ноября 2020 года  по адресу: Ивановская область, г. Южа, ул. Революции, д. 20 (Социальное обеспечение и иные выплаты населению) </t>
  </si>
  <si>
    <t>31 9 00 90210</t>
  </si>
  <si>
    <t>Исполнительский сбор по постановлениям судебного пристава-исполнителя о взыскании исполнительского сбора от 22.01.2019 г. № 37023/19/127682, по делу № 2а-83/2017,  от 22.01.2019 г. № 37023/19/127683, по делу № 2а-438/2016,  от 17.07.2019г. по   делу  № 2а-67/2017 (Иные бюджетные ассигнования)</t>
  </si>
  <si>
    <t>06 1 01 21500</t>
  </si>
  <si>
    <t>Реализация  программ формирования современной городской среды (Благоустройство территории оз. Вазаль. Этап 4 часть 9,14) (Закупка товаров, работ и услуг для обеспечения государственных (муниципальных) нужд)</t>
  </si>
  <si>
    <t>31 9 00 90220</t>
  </si>
  <si>
    <t>31 9 00 90230</t>
  </si>
  <si>
    <t xml:space="preserve">Исполнительский сбор по постановлению судебного пристава-исполнителя о взыскании исполнительского сбора от 16.11.2020 г. № 37023/20/287261, по делу № 2-173/2018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</si>
  <si>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37023/20/286883, по делу № 2-358/2017 (Иные бюджетные ассигнования) </t>
  </si>
  <si>
    <t>Приложение № 8</t>
  </si>
  <si>
    <t>(таблица изложена в новой редакции в соответствии с Решением Совета Южского городского поселения от 28.12.2020 № 39)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</si>
</sst>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12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8" fillId="33" borderId="0" xfId="0" applyNumberFormat="1" applyFont="1" applyFill="1" applyAlignment="1">
      <alignment horizontal="center" vertical="top" wrapText="1"/>
    </xf>
    <xf numFmtId="49" fontId="49" fillId="33" borderId="0" xfId="0" applyNumberFormat="1" applyFont="1" applyFill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="85" zoomScaleNormal="85" zoomScalePageLayoutView="0" workbookViewId="0" topLeftCell="A1">
      <selection activeCell="O15" sqref="O15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8" ht="18.75">
      <c r="A1" s="36" t="s">
        <v>298</v>
      </c>
      <c r="B1" s="36"/>
      <c r="C1" s="36"/>
      <c r="D1" s="36"/>
      <c r="E1" s="36"/>
      <c r="F1" s="36"/>
      <c r="G1" s="36"/>
      <c r="H1" s="8"/>
    </row>
    <row r="2" spans="1:8" ht="18.75">
      <c r="A2" s="36" t="s">
        <v>90</v>
      </c>
      <c r="B2" s="36"/>
      <c r="C2" s="36"/>
      <c r="D2" s="36"/>
      <c r="E2" s="36"/>
      <c r="F2" s="36"/>
      <c r="G2" s="36"/>
      <c r="H2" s="8"/>
    </row>
    <row r="3" spans="1:7" ht="18.75">
      <c r="A3" s="36" t="s">
        <v>79</v>
      </c>
      <c r="B3" s="36"/>
      <c r="C3" s="36"/>
      <c r="D3" s="36"/>
      <c r="E3" s="36"/>
      <c r="F3" s="36"/>
      <c r="G3" s="36"/>
    </row>
    <row r="4" spans="1:7" ht="18.75">
      <c r="A4" s="36" t="s">
        <v>80</v>
      </c>
      <c r="B4" s="36"/>
      <c r="C4" s="36"/>
      <c r="D4" s="36"/>
      <c r="E4" s="36"/>
      <c r="F4" s="36"/>
      <c r="G4" s="36"/>
    </row>
    <row r="5" spans="1:7" ht="18.75">
      <c r="A5" s="36" t="s">
        <v>81</v>
      </c>
      <c r="B5" s="36"/>
      <c r="C5" s="36"/>
      <c r="D5" s="36"/>
      <c r="E5" s="36"/>
      <c r="F5" s="36"/>
      <c r="G5" s="36"/>
    </row>
    <row r="6" spans="1:7" ht="18.75">
      <c r="A6" s="36" t="s">
        <v>82</v>
      </c>
      <c r="B6" s="36"/>
      <c r="C6" s="36"/>
      <c r="D6" s="36"/>
      <c r="E6" s="36"/>
      <c r="F6" s="36"/>
      <c r="G6" s="36"/>
    </row>
    <row r="7" spans="1:7" ht="18.75">
      <c r="A7" s="36" t="s">
        <v>83</v>
      </c>
      <c r="B7" s="36"/>
      <c r="C7" s="36"/>
      <c r="D7" s="36"/>
      <c r="E7" s="36"/>
      <c r="F7" s="36"/>
      <c r="G7" s="36"/>
    </row>
    <row r="8" spans="1:7" ht="18.75">
      <c r="A8" s="36" t="s">
        <v>104</v>
      </c>
      <c r="B8" s="36"/>
      <c r="C8" s="36"/>
      <c r="D8" s="36"/>
      <c r="E8" s="36"/>
      <c r="F8" s="36"/>
      <c r="G8" s="36"/>
    </row>
    <row r="9" spans="1:7" ht="18.75">
      <c r="A9" s="36" t="s">
        <v>105</v>
      </c>
      <c r="B9" s="36"/>
      <c r="C9" s="36"/>
      <c r="D9" s="36"/>
      <c r="E9" s="36"/>
      <c r="F9" s="36"/>
      <c r="G9" s="36"/>
    </row>
    <row r="10" spans="1:7" ht="18.75">
      <c r="A10" s="36" t="s">
        <v>148</v>
      </c>
      <c r="B10" s="36"/>
      <c r="C10" s="36"/>
      <c r="D10" s="36"/>
      <c r="E10" s="36"/>
      <c r="F10" s="36"/>
      <c r="G10" s="36"/>
    </row>
    <row r="12" spans="1:7" s="9" customFormat="1" ht="22.5" customHeight="1">
      <c r="A12" s="40" t="s">
        <v>96</v>
      </c>
      <c r="B12" s="40"/>
      <c r="C12" s="40"/>
      <c r="D12" s="40"/>
      <c r="E12" s="40"/>
      <c r="F12" s="40"/>
      <c r="G12" s="40"/>
    </row>
    <row r="13" spans="1:7" s="9" customFormat="1" ht="22.5" customHeight="1">
      <c r="A13" s="41" t="s">
        <v>299</v>
      </c>
      <c r="B13" s="42"/>
      <c r="C13" s="42"/>
      <c r="D13" s="42"/>
      <c r="E13" s="42"/>
      <c r="F13" s="42"/>
      <c r="G13" s="42"/>
    </row>
    <row r="14" spans="1:7" s="11" customFormat="1" ht="13.5" customHeight="1">
      <c r="A14" s="10"/>
      <c r="B14" s="10"/>
      <c r="C14" s="10"/>
      <c r="D14" s="10"/>
      <c r="E14" s="10"/>
      <c r="F14" s="10"/>
      <c r="G14" s="10"/>
    </row>
    <row r="15" spans="1:7" ht="103.5" customHeight="1">
      <c r="A15" s="4" t="s">
        <v>97</v>
      </c>
      <c r="B15" s="12" t="s">
        <v>98</v>
      </c>
      <c r="C15" s="12" t="s">
        <v>99</v>
      </c>
      <c r="D15" s="12" t="s">
        <v>100</v>
      </c>
      <c r="E15" s="4" t="s">
        <v>101</v>
      </c>
      <c r="F15" s="4" t="s">
        <v>102</v>
      </c>
      <c r="G15" s="3" t="s">
        <v>103</v>
      </c>
    </row>
    <row r="16" spans="1:7" s="15" customFormat="1" ht="18.75">
      <c r="A16" s="13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14">
        <v>7</v>
      </c>
    </row>
    <row r="17" spans="1:8" s="20" customFormat="1" ht="27" customHeight="1">
      <c r="A17" s="16" t="s">
        <v>23</v>
      </c>
      <c r="B17" s="17" t="s">
        <v>6</v>
      </c>
      <c r="C17" s="17" t="s">
        <v>7</v>
      </c>
      <c r="D17" s="17" t="s">
        <v>7</v>
      </c>
      <c r="E17" s="17" t="s">
        <v>8</v>
      </c>
      <c r="F17" s="17" t="s">
        <v>9</v>
      </c>
      <c r="G17" s="18">
        <f>SUM(G18:G103)</f>
        <v>196229528.49999994</v>
      </c>
      <c r="H17" s="19"/>
    </row>
    <row r="18" spans="1:8" s="20" customFormat="1" ht="96.75" customHeight="1">
      <c r="A18" s="2" t="s">
        <v>199</v>
      </c>
      <c r="B18" s="4" t="s">
        <v>6</v>
      </c>
      <c r="C18" s="4" t="s">
        <v>10</v>
      </c>
      <c r="D18" s="4" t="s">
        <v>13</v>
      </c>
      <c r="E18" s="4" t="s">
        <v>197</v>
      </c>
      <c r="F18" s="4" t="s">
        <v>198</v>
      </c>
      <c r="G18" s="1">
        <v>13783.78</v>
      </c>
      <c r="H18" s="19"/>
    </row>
    <row r="19" spans="1:8" s="20" customFormat="1" ht="116.25" customHeight="1">
      <c r="A19" s="35" t="s">
        <v>268</v>
      </c>
      <c r="B19" s="4" t="s">
        <v>6</v>
      </c>
      <c r="C19" s="4" t="s">
        <v>10</v>
      </c>
      <c r="D19" s="4" t="s">
        <v>220</v>
      </c>
      <c r="E19" s="4" t="s">
        <v>266</v>
      </c>
      <c r="F19" s="4" t="s">
        <v>267</v>
      </c>
      <c r="G19" s="1">
        <f>2100</f>
        <v>2100</v>
      </c>
      <c r="H19" s="19"/>
    </row>
    <row r="20" spans="1:8" s="9" customFormat="1" ht="40.5" customHeight="1">
      <c r="A20" s="21" t="s">
        <v>106</v>
      </c>
      <c r="B20" s="4" t="s">
        <v>6</v>
      </c>
      <c r="C20" s="4" t="s">
        <v>10</v>
      </c>
      <c r="D20" s="4" t="s">
        <v>19</v>
      </c>
      <c r="E20" s="5" t="s">
        <v>107</v>
      </c>
      <c r="F20" s="5">
        <v>800</v>
      </c>
      <c r="G20" s="1">
        <f>1250000</f>
        <v>1250000</v>
      </c>
      <c r="H20" s="22"/>
    </row>
    <row r="21" spans="1:7" s="9" customFormat="1" ht="38.25" customHeight="1">
      <c r="A21" s="23" t="s">
        <v>42</v>
      </c>
      <c r="B21" s="4" t="s">
        <v>6</v>
      </c>
      <c r="C21" s="4" t="s">
        <v>10</v>
      </c>
      <c r="D21" s="4" t="s">
        <v>14</v>
      </c>
      <c r="E21" s="5" t="s">
        <v>32</v>
      </c>
      <c r="F21" s="5">
        <v>800</v>
      </c>
      <c r="G21" s="1">
        <f>400000-23684.21-103529.15-53921-20000-100000-16508.68-20000</f>
        <v>62356.96000000002</v>
      </c>
    </row>
    <row r="22" spans="1:7" s="9" customFormat="1" ht="132.75" customHeight="1">
      <c r="A22" s="6" t="s">
        <v>85</v>
      </c>
      <c r="B22" s="4" t="s">
        <v>6</v>
      </c>
      <c r="C22" s="4" t="s">
        <v>10</v>
      </c>
      <c r="D22" s="4" t="s">
        <v>15</v>
      </c>
      <c r="E22" s="5" t="s">
        <v>33</v>
      </c>
      <c r="F22" s="5">
        <v>600</v>
      </c>
      <c r="G22" s="1">
        <f>100000</f>
        <v>100000</v>
      </c>
    </row>
    <row r="23" spans="1:7" s="9" customFormat="1" ht="113.25" customHeight="1">
      <c r="A23" s="6" t="s">
        <v>87</v>
      </c>
      <c r="B23" s="3" t="s">
        <v>6</v>
      </c>
      <c r="C23" s="4" t="s">
        <v>10</v>
      </c>
      <c r="D23" s="4" t="s">
        <v>15</v>
      </c>
      <c r="E23" s="5" t="s">
        <v>89</v>
      </c>
      <c r="F23" s="5">
        <v>100</v>
      </c>
      <c r="G23" s="1">
        <f>3315406.3</f>
        <v>3315406.3</v>
      </c>
    </row>
    <row r="24" spans="1:7" s="9" customFormat="1" ht="75" customHeight="1">
      <c r="A24" s="2" t="s">
        <v>88</v>
      </c>
      <c r="B24" s="3" t="s">
        <v>6</v>
      </c>
      <c r="C24" s="4" t="s">
        <v>10</v>
      </c>
      <c r="D24" s="4" t="s">
        <v>15</v>
      </c>
      <c r="E24" s="5" t="s">
        <v>89</v>
      </c>
      <c r="F24" s="5">
        <v>200</v>
      </c>
      <c r="G24" s="1">
        <f>135278-1783.9-15000-12000</f>
        <v>106494.1</v>
      </c>
    </row>
    <row r="25" spans="1:7" s="9" customFormat="1" ht="78.75" customHeight="1">
      <c r="A25" s="23" t="s">
        <v>149</v>
      </c>
      <c r="B25" s="4" t="s">
        <v>6</v>
      </c>
      <c r="C25" s="4" t="s">
        <v>10</v>
      </c>
      <c r="D25" s="4" t="s">
        <v>15</v>
      </c>
      <c r="E25" s="5" t="s">
        <v>110</v>
      </c>
      <c r="F25" s="5">
        <v>200</v>
      </c>
      <c r="G25" s="1">
        <f>100000+100000-70000</f>
        <v>130000</v>
      </c>
    </row>
    <row r="26" spans="1:7" s="9" customFormat="1" ht="78.75" customHeight="1">
      <c r="A26" s="2" t="s">
        <v>251</v>
      </c>
      <c r="B26" s="4" t="s">
        <v>6</v>
      </c>
      <c r="C26" s="4" t="s">
        <v>10</v>
      </c>
      <c r="D26" s="4" t="s">
        <v>15</v>
      </c>
      <c r="E26" s="5" t="s">
        <v>248</v>
      </c>
      <c r="F26" s="5">
        <v>800</v>
      </c>
      <c r="G26" s="1">
        <f>50000</f>
        <v>50000</v>
      </c>
    </row>
    <row r="27" spans="1:7" s="9" customFormat="1" ht="78.75" customHeight="1">
      <c r="A27" s="2" t="s">
        <v>252</v>
      </c>
      <c r="B27" s="4" t="s">
        <v>6</v>
      </c>
      <c r="C27" s="4" t="s">
        <v>10</v>
      </c>
      <c r="D27" s="4" t="s">
        <v>15</v>
      </c>
      <c r="E27" s="5" t="s">
        <v>249</v>
      </c>
      <c r="F27" s="5">
        <v>800</v>
      </c>
      <c r="G27" s="1">
        <f>50000</f>
        <v>50000</v>
      </c>
    </row>
    <row r="28" spans="1:7" s="9" customFormat="1" ht="80.25" customHeight="1">
      <c r="A28" s="2" t="s">
        <v>270</v>
      </c>
      <c r="B28" s="4" t="s">
        <v>6</v>
      </c>
      <c r="C28" s="4" t="s">
        <v>10</v>
      </c>
      <c r="D28" s="4" t="s">
        <v>15</v>
      </c>
      <c r="E28" s="5" t="s">
        <v>269</v>
      </c>
      <c r="F28" s="5">
        <v>800</v>
      </c>
      <c r="G28" s="1">
        <f>50000</f>
        <v>50000</v>
      </c>
    </row>
    <row r="29" spans="1:7" s="9" customFormat="1" ht="80.25" customHeight="1">
      <c r="A29" s="2" t="s">
        <v>281</v>
      </c>
      <c r="B29" s="4" t="s">
        <v>6</v>
      </c>
      <c r="C29" s="4" t="s">
        <v>10</v>
      </c>
      <c r="D29" s="4" t="s">
        <v>15</v>
      </c>
      <c r="E29" s="5" t="s">
        <v>280</v>
      </c>
      <c r="F29" s="5">
        <v>800</v>
      </c>
      <c r="G29" s="1">
        <v>50000</v>
      </c>
    </row>
    <row r="30" spans="1:7" s="9" customFormat="1" ht="75" customHeight="1">
      <c r="A30" s="2" t="s">
        <v>296</v>
      </c>
      <c r="B30" s="4" t="s">
        <v>6</v>
      </c>
      <c r="C30" s="4" t="s">
        <v>10</v>
      </c>
      <c r="D30" s="4" t="s">
        <v>15</v>
      </c>
      <c r="E30" s="5" t="s">
        <v>294</v>
      </c>
      <c r="F30" s="5">
        <v>800</v>
      </c>
      <c r="G30" s="1">
        <v>50000</v>
      </c>
    </row>
    <row r="31" spans="1:7" s="9" customFormat="1" ht="74.25" customHeight="1">
      <c r="A31" s="2" t="s">
        <v>297</v>
      </c>
      <c r="B31" s="4" t="s">
        <v>6</v>
      </c>
      <c r="C31" s="4" t="s">
        <v>10</v>
      </c>
      <c r="D31" s="4" t="s">
        <v>15</v>
      </c>
      <c r="E31" s="5" t="s">
        <v>295</v>
      </c>
      <c r="F31" s="5">
        <v>800</v>
      </c>
      <c r="G31" s="1">
        <v>50000</v>
      </c>
    </row>
    <row r="32" spans="1:7" s="9" customFormat="1" ht="76.5" customHeight="1">
      <c r="A32" s="6" t="s">
        <v>44</v>
      </c>
      <c r="B32" s="3" t="s">
        <v>6</v>
      </c>
      <c r="C32" s="4" t="s">
        <v>18</v>
      </c>
      <c r="D32" s="4" t="s">
        <v>20</v>
      </c>
      <c r="E32" s="5" t="s">
        <v>45</v>
      </c>
      <c r="F32" s="5">
        <v>200</v>
      </c>
      <c r="G32" s="1">
        <f>211500-44750</f>
        <v>166750</v>
      </c>
    </row>
    <row r="33" spans="1:7" s="9" customFormat="1" ht="76.5" customHeight="1">
      <c r="A33" s="23" t="s">
        <v>147</v>
      </c>
      <c r="B33" s="4" t="s">
        <v>6</v>
      </c>
      <c r="C33" s="4" t="s">
        <v>18</v>
      </c>
      <c r="D33" s="4" t="s">
        <v>43</v>
      </c>
      <c r="E33" s="5" t="s">
        <v>133</v>
      </c>
      <c r="F33" s="5">
        <v>200</v>
      </c>
      <c r="G33" s="1">
        <f>150000</f>
        <v>150000</v>
      </c>
    </row>
    <row r="34" spans="1:7" s="9" customFormat="1" ht="76.5" customHeight="1">
      <c r="A34" s="23" t="s">
        <v>279</v>
      </c>
      <c r="B34" s="4" t="s">
        <v>277</v>
      </c>
      <c r="C34" s="4" t="s">
        <v>18</v>
      </c>
      <c r="D34" s="4" t="s">
        <v>43</v>
      </c>
      <c r="E34" s="5" t="s">
        <v>278</v>
      </c>
      <c r="F34" s="5">
        <v>200</v>
      </c>
      <c r="G34" s="1">
        <f>83500</f>
        <v>83500</v>
      </c>
    </row>
    <row r="35" spans="1:7" s="9" customFormat="1" ht="96" customHeight="1">
      <c r="A35" s="23" t="s">
        <v>94</v>
      </c>
      <c r="B35" s="4" t="s">
        <v>6</v>
      </c>
      <c r="C35" s="4" t="s">
        <v>12</v>
      </c>
      <c r="D35" s="4" t="s">
        <v>16</v>
      </c>
      <c r="E35" s="5" t="s">
        <v>95</v>
      </c>
      <c r="F35" s="5">
        <v>200</v>
      </c>
      <c r="G35" s="1">
        <f>158075.22</f>
        <v>158075.22</v>
      </c>
    </row>
    <row r="36" spans="1:7" s="9" customFormat="1" ht="56.25" customHeight="1">
      <c r="A36" s="6" t="s">
        <v>56</v>
      </c>
      <c r="B36" s="3" t="s">
        <v>6</v>
      </c>
      <c r="C36" s="4" t="s">
        <v>12</v>
      </c>
      <c r="D36" s="4" t="s">
        <v>17</v>
      </c>
      <c r="E36" s="5" t="s">
        <v>57</v>
      </c>
      <c r="F36" s="5">
        <v>200</v>
      </c>
      <c r="G36" s="1">
        <f>14409682.2+291142+28840</f>
        <v>14729664.2</v>
      </c>
    </row>
    <row r="37" spans="1:7" s="9" customFormat="1" ht="114.75" customHeight="1">
      <c r="A37" s="6" t="s">
        <v>58</v>
      </c>
      <c r="B37" s="3" t="s">
        <v>6</v>
      </c>
      <c r="C37" s="4" t="s">
        <v>12</v>
      </c>
      <c r="D37" s="4" t="s">
        <v>17</v>
      </c>
      <c r="E37" s="5" t="s">
        <v>59</v>
      </c>
      <c r="F37" s="5">
        <v>200</v>
      </c>
      <c r="G37" s="1">
        <f>575372.76+169989.11-0.01-324440+49000-948.88</f>
        <v>468972.98</v>
      </c>
    </row>
    <row r="38" spans="1:7" s="9" customFormat="1" ht="114.75" customHeight="1">
      <c r="A38" s="6" t="s">
        <v>111</v>
      </c>
      <c r="B38" s="3" t="s">
        <v>6</v>
      </c>
      <c r="C38" s="4" t="s">
        <v>12</v>
      </c>
      <c r="D38" s="4" t="s">
        <v>17</v>
      </c>
      <c r="E38" s="5" t="s">
        <v>113</v>
      </c>
      <c r="F38" s="5">
        <v>200</v>
      </c>
      <c r="G38" s="1">
        <f>342600+48000+49400+287400+440000-495300</f>
        <v>672100</v>
      </c>
    </row>
    <row r="39" spans="1:7" s="9" customFormat="1" ht="77.25" customHeight="1">
      <c r="A39" s="2" t="s">
        <v>112</v>
      </c>
      <c r="B39" s="3" t="s">
        <v>6</v>
      </c>
      <c r="C39" s="4" t="s">
        <v>12</v>
      </c>
      <c r="D39" s="4" t="s">
        <v>17</v>
      </c>
      <c r="E39" s="5" t="s">
        <v>114</v>
      </c>
      <c r="F39" s="5">
        <v>200</v>
      </c>
      <c r="G39" s="1">
        <f>1209150.55-429000-992.15</f>
        <v>779158.4</v>
      </c>
    </row>
    <row r="40" spans="1:7" s="9" customFormat="1" ht="77.25" customHeight="1">
      <c r="A40" s="2" t="s">
        <v>262</v>
      </c>
      <c r="B40" s="3" t="s">
        <v>6</v>
      </c>
      <c r="C40" s="4" t="s">
        <v>12</v>
      </c>
      <c r="D40" s="4" t="s">
        <v>17</v>
      </c>
      <c r="E40" s="3" t="s">
        <v>263</v>
      </c>
      <c r="F40" s="5">
        <v>200</v>
      </c>
      <c r="G40" s="1">
        <v>250000</v>
      </c>
    </row>
    <row r="41" spans="1:7" s="9" customFormat="1" ht="74.25" customHeight="1">
      <c r="A41" s="2" t="s">
        <v>134</v>
      </c>
      <c r="B41" s="3" t="s">
        <v>6</v>
      </c>
      <c r="C41" s="4" t="s">
        <v>12</v>
      </c>
      <c r="D41" s="4" t="s">
        <v>17</v>
      </c>
      <c r="E41" s="5" t="s">
        <v>135</v>
      </c>
      <c r="F41" s="5">
        <v>200</v>
      </c>
      <c r="G41" s="1">
        <f>738934.26-300000-138000-934.26</f>
        <v>300000</v>
      </c>
    </row>
    <row r="42" spans="1:7" s="9" customFormat="1" ht="59.25" customHeight="1">
      <c r="A42" s="2" t="s">
        <v>151</v>
      </c>
      <c r="B42" s="3" t="s">
        <v>6</v>
      </c>
      <c r="C42" s="4" t="s">
        <v>12</v>
      </c>
      <c r="D42" s="4" t="s">
        <v>17</v>
      </c>
      <c r="E42" s="5" t="s">
        <v>150</v>
      </c>
      <c r="F42" s="5">
        <v>200</v>
      </c>
      <c r="G42" s="1">
        <f>300000+60000+47000.05-54328-5672.05</f>
        <v>347000</v>
      </c>
    </row>
    <row r="43" spans="1:7" s="9" customFormat="1" ht="132" customHeight="1">
      <c r="A43" s="6" t="s">
        <v>136</v>
      </c>
      <c r="B43" s="3" t="s">
        <v>6</v>
      </c>
      <c r="C43" s="4" t="s">
        <v>12</v>
      </c>
      <c r="D43" s="4" t="s">
        <v>17</v>
      </c>
      <c r="E43" s="5" t="s">
        <v>137</v>
      </c>
      <c r="F43" s="5">
        <v>200</v>
      </c>
      <c r="G43" s="1">
        <f>98896.7-60000-38000+60000-896.7</f>
        <v>60000</v>
      </c>
    </row>
    <row r="44" spans="1:7" s="9" customFormat="1" ht="113.25" customHeight="1">
      <c r="A44" s="6" t="s">
        <v>216</v>
      </c>
      <c r="B44" s="3" t="s">
        <v>6</v>
      </c>
      <c r="C44" s="4" t="s">
        <v>12</v>
      </c>
      <c r="D44" s="4" t="s">
        <v>17</v>
      </c>
      <c r="E44" s="5" t="s">
        <v>215</v>
      </c>
      <c r="F44" s="5">
        <v>200</v>
      </c>
      <c r="G44" s="1">
        <f>343500</f>
        <v>343500</v>
      </c>
    </row>
    <row r="45" spans="1:7" s="9" customFormat="1" ht="76.5" customHeight="1">
      <c r="A45" s="6" t="s">
        <v>232</v>
      </c>
      <c r="B45" s="3" t="s">
        <v>6</v>
      </c>
      <c r="C45" s="4" t="s">
        <v>12</v>
      </c>
      <c r="D45" s="4" t="s">
        <v>17</v>
      </c>
      <c r="E45" s="5" t="s">
        <v>230</v>
      </c>
      <c r="F45" s="5">
        <v>200</v>
      </c>
      <c r="G45" s="1">
        <f>7000+1000-705.86</f>
        <v>7294.14</v>
      </c>
    </row>
    <row r="46" spans="1:7" s="9" customFormat="1" ht="75" customHeight="1">
      <c r="A46" s="6" t="s">
        <v>233</v>
      </c>
      <c r="B46" s="3" t="s">
        <v>6</v>
      </c>
      <c r="C46" s="4" t="s">
        <v>12</v>
      </c>
      <c r="D46" s="4" t="s">
        <v>17</v>
      </c>
      <c r="E46" s="5" t="s">
        <v>231</v>
      </c>
      <c r="F46" s="5">
        <v>200</v>
      </c>
      <c r="G46" s="1">
        <f>300000</f>
        <v>300000</v>
      </c>
    </row>
    <row r="47" spans="1:7" s="9" customFormat="1" ht="78" customHeight="1">
      <c r="A47" s="6" t="s">
        <v>247</v>
      </c>
      <c r="B47" s="3" t="s">
        <v>6</v>
      </c>
      <c r="C47" s="4" t="s">
        <v>12</v>
      </c>
      <c r="D47" s="4" t="s">
        <v>17</v>
      </c>
      <c r="E47" s="5" t="s">
        <v>246</v>
      </c>
      <c r="F47" s="5">
        <v>200</v>
      </c>
      <c r="G47" s="1">
        <f>400000-10456.3</f>
        <v>389543.7</v>
      </c>
    </row>
    <row r="48" spans="1:7" s="9" customFormat="1" ht="113.25" customHeight="1">
      <c r="A48" s="6" t="s">
        <v>265</v>
      </c>
      <c r="B48" s="3" t="s">
        <v>6</v>
      </c>
      <c r="C48" s="4" t="s">
        <v>12</v>
      </c>
      <c r="D48" s="4" t="s">
        <v>17</v>
      </c>
      <c r="E48" s="5" t="s">
        <v>264</v>
      </c>
      <c r="F48" s="5">
        <v>200</v>
      </c>
      <c r="G48" s="1">
        <f>110681.25-33939.25</f>
        <v>76742</v>
      </c>
    </row>
    <row r="49" spans="1:7" s="9" customFormat="1" ht="113.25" customHeight="1">
      <c r="A49" s="6" t="s">
        <v>174</v>
      </c>
      <c r="B49" s="3" t="s">
        <v>6</v>
      </c>
      <c r="C49" s="4" t="s">
        <v>12</v>
      </c>
      <c r="D49" s="4" t="s">
        <v>17</v>
      </c>
      <c r="E49" s="5" t="s">
        <v>173</v>
      </c>
      <c r="F49" s="5">
        <v>200</v>
      </c>
      <c r="G49" s="1">
        <f>179909.41+0.01+3418278.87</f>
        <v>3598188.29</v>
      </c>
    </row>
    <row r="50" spans="1:7" s="9" customFormat="1" ht="93.75" customHeight="1">
      <c r="A50" s="6" t="s">
        <v>228</v>
      </c>
      <c r="B50" s="3" t="s">
        <v>6</v>
      </c>
      <c r="C50" s="4" t="s">
        <v>12</v>
      </c>
      <c r="D50" s="4" t="s">
        <v>17</v>
      </c>
      <c r="E50" s="5" t="s">
        <v>226</v>
      </c>
      <c r="F50" s="5">
        <v>200</v>
      </c>
      <c r="G50" s="1">
        <f>7951953.6</f>
        <v>7951953.6</v>
      </c>
    </row>
    <row r="51" spans="1:7" s="9" customFormat="1" ht="113.25" customHeight="1">
      <c r="A51" s="6" t="s">
        <v>229</v>
      </c>
      <c r="B51" s="3" t="s">
        <v>6</v>
      </c>
      <c r="C51" s="4" t="s">
        <v>12</v>
      </c>
      <c r="D51" s="4" t="s">
        <v>17</v>
      </c>
      <c r="E51" s="5" t="s">
        <v>227</v>
      </c>
      <c r="F51" s="5">
        <v>200</v>
      </c>
      <c r="G51" s="1">
        <f>9679422</f>
        <v>9679422</v>
      </c>
    </row>
    <row r="52" spans="1:7" s="9" customFormat="1" ht="57.75" customHeight="1">
      <c r="A52" s="6" t="s">
        <v>60</v>
      </c>
      <c r="B52" s="3" t="s">
        <v>6</v>
      </c>
      <c r="C52" s="4" t="s">
        <v>12</v>
      </c>
      <c r="D52" s="4" t="s">
        <v>17</v>
      </c>
      <c r="E52" s="5" t="s">
        <v>61</v>
      </c>
      <c r="F52" s="5">
        <v>200</v>
      </c>
      <c r="G52" s="1">
        <f>389044-61200+354000-8000-347214-26000-33000+160000-734-4770.54</f>
        <v>422125.46</v>
      </c>
    </row>
    <row r="53" spans="1:7" s="9" customFormat="1" ht="57.75" customHeight="1">
      <c r="A53" s="6" t="s">
        <v>170</v>
      </c>
      <c r="B53" s="3" t="s">
        <v>6</v>
      </c>
      <c r="C53" s="4" t="s">
        <v>12</v>
      </c>
      <c r="D53" s="4" t="s">
        <v>17</v>
      </c>
      <c r="E53" s="5" t="s">
        <v>169</v>
      </c>
      <c r="F53" s="5">
        <v>200</v>
      </c>
      <c r="G53" s="1">
        <f>160000+947861.16-354000-515.84</f>
        <v>753345.3200000002</v>
      </c>
    </row>
    <row r="54" spans="1:7" s="9" customFormat="1" ht="97.5" customHeight="1">
      <c r="A54" s="6" t="s">
        <v>207</v>
      </c>
      <c r="B54" s="3" t="s">
        <v>6</v>
      </c>
      <c r="C54" s="4" t="s">
        <v>12</v>
      </c>
      <c r="D54" s="4" t="s">
        <v>17</v>
      </c>
      <c r="E54" s="34" t="s">
        <v>206</v>
      </c>
      <c r="F54" s="5">
        <v>800</v>
      </c>
      <c r="G54" s="1">
        <f>105000</f>
        <v>105000</v>
      </c>
    </row>
    <row r="55" spans="1:7" s="9" customFormat="1" ht="76.5" customHeight="1">
      <c r="A55" s="6" t="s">
        <v>152</v>
      </c>
      <c r="B55" s="3" t="s">
        <v>6</v>
      </c>
      <c r="C55" s="4" t="s">
        <v>13</v>
      </c>
      <c r="D55" s="4" t="s">
        <v>10</v>
      </c>
      <c r="E55" s="5" t="s">
        <v>153</v>
      </c>
      <c r="F55" s="5">
        <v>200</v>
      </c>
      <c r="G55" s="1">
        <f>49873.41</f>
        <v>49873.41</v>
      </c>
    </row>
    <row r="56" spans="1:7" s="9" customFormat="1" ht="56.25" customHeight="1">
      <c r="A56" s="2" t="s">
        <v>261</v>
      </c>
      <c r="B56" s="3" t="s">
        <v>6</v>
      </c>
      <c r="C56" s="4" t="s">
        <v>13</v>
      </c>
      <c r="D56" s="4" t="s">
        <v>11</v>
      </c>
      <c r="E56" s="5" t="s">
        <v>260</v>
      </c>
      <c r="F56" s="5">
        <v>800</v>
      </c>
      <c r="G56" s="1">
        <v>50000</v>
      </c>
    </row>
    <row r="57" spans="1:7" s="9" customFormat="1" ht="101.25" customHeight="1">
      <c r="A57" s="2" t="s">
        <v>272</v>
      </c>
      <c r="B57" s="3" t="s">
        <v>6</v>
      </c>
      <c r="C57" s="4" t="s">
        <v>13</v>
      </c>
      <c r="D57" s="4" t="s">
        <v>11</v>
      </c>
      <c r="E57" s="5" t="s">
        <v>271</v>
      </c>
      <c r="F57" s="5">
        <v>800</v>
      </c>
      <c r="G57" s="1">
        <v>50000</v>
      </c>
    </row>
    <row r="58" spans="1:7" s="9" customFormat="1" ht="56.25" customHeight="1">
      <c r="A58" s="6" t="s">
        <v>132</v>
      </c>
      <c r="B58" s="3" t="s">
        <v>6</v>
      </c>
      <c r="C58" s="4" t="s">
        <v>13</v>
      </c>
      <c r="D58" s="4" t="s">
        <v>18</v>
      </c>
      <c r="E58" s="5" t="s">
        <v>37</v>
      </c>
      <c r="F58" s="5">
        <v>600</v>
      </c>
      <c r="G58" s="1">
        <f>200000+58553+30000</f>
        <v>288553</v>
      </c>
    </row>
    <row r="59" spans="1:7" s="9" customFormat="1" ht="74.25" customHeight="1">
      <c r="A59" s="2" t="s">
        <v>190</v>
      </c>
      <c r="B59" s="3" t="s">
        <v>6</v>
      </c>
      <c r="C59" s="4" t="s">
        <v>13</v>
      </c>
      <c r="D59" s="4" t="s">
        <v>18</v>
      </c>
      <c r="E59" s="5" t="s">
        <v>189</v>
      </c>
      <c r="F59" s="5">
        <v>200</v>
      </c>
      <c r="G59" s="1">
        <f>25000-2500-16500</f>
        <v>6000</v>
      </c>
    </row>
    <row r="60" spans="1:7" s="9" customFormat="1" ht="74.25" customHeight="1">
      <c r="A60" s="2" t="s">
        <v>287</v>
      </c>
      <c r="B60" s="3" t="s">
        <v>277</v>
      </c>
      <c r="C60" s="4" t="s">
        <v>13</v>
      </c>
      <c r="D60" s="4" t="s">
        <v>18</v>
      </c>
      <c r="E60" s="5" t="s">
        <v>284</v>
      </c>
      <c r="F60" s="5">
        <v>200</v>
      </c>
      <c r="G60" s="1">
        <f>65000+8000</f>
        <v>73000</v>
      </c>
    </row>
    <row r="61" spans="1:7" s="9" customFormat="1" ht="95.25" customHeight="1">
      <c r="A61" s="6" t="s">
        <v>86</v>
      </c>
      <c r="B61" s="3" t="s">
        <v>6</v>
      </c>
      <c r="C61" s="4" t="s">
        <v>13</v>
      </c>
      <c r="D61" s="4" t="s">
        <v>18</v>
      </c>
      <c r="E61" s="5" t="s">
        <v>70</v>
      </c>
      <c r="F61" s="5">
        <v>200</v>
      </c>
      <c r="G61" s="1">
        <f>2993648.79+140147.05+120930+38000+243000+120000+120000-16672-59800-64630.2+168163+71404.91</f>
        <v>3874191.55</v>
      </c>
    </row>
    <row r="62" spans="1:7" s="9" customFormat="1" ht="76.5" customHeight="1">
      <c r="A62" s="6" t="s">
        <v>71</v>
      </c>
      <c r="B62" s="3" t="s">
        <v>6</v>
      </c>
      <c r="C62" s="4" t="s">
        <v>13</v>
      </c>
      <c r="D62" s="4" t="s">
        <v>18</v>
      </c>
      <c r="E62" s="5" t="s">
        <v>72</v>
      </c>
      <c r="F62" s="5">
        <v>200</v>
      </c>
      <c r="G62" s="1">
        <f>1829257+110000+30000-30000</f>
        <v>1939257</v>
      </c>
    </row>
    <row r="63" spans="1:7" s="9" customFormat="1" ht="76.5" customHeight="1">
      <c r="A63" s="6" t="s">
        <v>73</v>
      </c>
      <c r="B63" s="3" t="s">
        <v>6</v>
      </c>
      <c r="C63" s="4" t="s">
        <v>13</v>
      </c>
      <c r="D63" s="4" t="s">
        <v>18</v>
      </c>
      <c r="E63" s="5" t="s">
        <v>74</v>
      </c>
      <c r="F63" s="5">
        <v>200</v>
      </c>
      <c r="G63" s="1">
        <f>6300000+494535.67-291142+60000-60000+102000+38000-110000-509989.11-183758.54+956916+60214-60214+368256.47+32000+611743.53-81404.91</f>
        <v>7727157.109999999</v>
      </c>
    </row>
    <row r="64" spans="1:7" s="9" customFormat="1" ht="54" customHeight="1">
      <c r="A64" s="6" t="s">
        <v>183</v>
      </c>
      <c r="B64" s="3" t="s">
        <v>6</v>
      </c>
      <c r="C64" s="4" t="s">
        <v>13</v>
      </c>
      <c r="D64" s="4" t="s">
        <v>18</v>
      </c>
      <c r="E64" s="5" t="s">
        <v>74</v>
      </c>
      <c r="F64" s="5">
        <v>800</v>
      </c>
      <c r="G64" s="1">
        <f>3758.54+15000+10000</f>
        <v>28758.54</v>
      </c>
    </row>
    <row r="65" spans="1:7" s="9" customFormat="1" ht="57" customHeight="1">
      <c r="A65" s="6" t="s">
        <v>75</v>
      </c>
      <c r="B65" s="3" t="s">
        <v>6</v>
      </c>
      <c r="C65" s="4" t="s">
        <v>13</v>
      </c>
      <c r="D65" s="4" t="s">
        <v>18</v>
      </c>
      <c r="E65" s="5" t="s">
        <v>76</v>
      </c>
      <c r="F65" s="5">
        <v>200</v>
      </c>
      <c r="G65" s="1">
        <f>142242.06+304687.94-120930+10000+263000+51000-63000+8000+87440+59800-925+180000+12177.43</f>
        <v>933492.43</v>
      </c>
    </row>
    <row r="66" spans="1:7" s="9" customFormat="1" ht="58.5" customHeight="1">
      <c r="A66" s="2" t="s">
        <v>121</v>
      </c>
      <c r="B66" s="3" t="s">
        <v>6</v>
      </c>
      <c r="C66" s="4" t="s">
        <v>13</v>
      </c>
      <c r="D66" s="4" t="s">
        <v>18</v>
      </c>
      <c r="E66" s="5" t="s">
        <v>122</v>
      </c>
      <c r="F66" s="5">
        <v>200</v>
      </c>
      <c r="G66" s="1">
        <f>525000-13684.21-102000-160000-10000+110000-1315.79+130000+70214</f>
        <v>548214</v>
      </c>
    </row>
    <row r="67" spans="1:7" s="9" customFormat="1" ht="115.5" customHeight="1">
      <c r="A67" s="2" t="s">
        <v>234</v>
      </c>
      <c r="B67" s="3" t="s">
        <v>6</v>
      </c>
      <c r="C67" s="4" t="s">
        <v>13</v>
      </c>
      <c r="D67" s="4" t="s">
        <v>18</v>
      </c>
      <c r="E67" s="5" t="s">
        <v>235</v>
      </c>
      <c r="F67" s="5">
        <v>200</v>
      </c>
      <c r="G67" s="1">
        <f>40000+40000+100000</f>
        <v>180000</v>
      </c>
    </row>
    <row r="68" spans="1:7" s="9" customFormat="1" ht="59.25" customHeight="1">
      <c r="A68" s="6" t="s">
        <v>161</v>
      </c>
      <c r="B68" s="3" t="s">
        <v>6</v>
      </c>
      <c r="C68" s="4" t="s">
        <v>13</v>
      </c>
      <c r="D68" s="4" t="s">
        <v>18</v>
      </c>
      <c r="E68" s="5" t="s">
        <v>156</v>
      </c>
      <c r="F68" s="5">
        <v>200</v>
      </c>
      <c r="G68" s="1">
        <f>228000-48000</f>
        <v>180000</v>
      </c>
    </row>
    <row r="69" spans="1:7" s="9" customFormat="1" ht="74.25" customHeight="1">
      <c r="A69" s="6" t="s">
        <v>243</v>
      </c>
      <c r="B69" s="3" t="s">
        <v>6</v>
      </c>
      <c r="C69" s="4" t="s">
        <v>13</v>
      </c>
      <c r="D69" s="4" t="s">
        <v>18</v>
      </c>
      <c r="E69" s="5" t="s">
        <v>236</v>
      </c>
      <c r="F69" s="5">
        <v>200</v>
      </c>
      <c r="G69" s="1">
        <f>193000</f>
        <v>193000</v>
      </c>
    </row>
    <row r="70" spans="1:7" s="9" customFormat="1" ht="114.75" customHeight="1">
      <c r="A70" s="6" t="s">
        <v>255</v>
      </c>
      <c r="B70" s="3" t="s">
        <v>6</v>
      </c>
      <c r="C70" s="4" t="s">
        <v>13</v>
      </c>
      <c r="D70" s="4" t="s">
        <v>18</v>
      </c>
      <c r="E70" s="5" t="s">
        <v>254</v>
      </c>
      <c r="F70" s="5">
        <v>200</v>
      </c>
      <c r="G70" s="1">
        <f>6480</f>
        <v>6480</v>
      </c>
    </row>
    <row r="71" spans="1:7" s="9" customFormat="1" ht="60.75" customHeight="1">
      <c r="A71" s="6" t="s">
        <v>163</v>
      </c>
      <c r="B71" s="3" t="s">
        <v>6</v>
      </c>
      <c r="C71" s="4" t="s">
        <v>13</v>
      </c>
      <c r="D71" s="4" t="s">
        <v>18</v>
      </c>
      <c r="E71" s="5" t="s">
        <v>162</v>
      </c>
      <c r="F71" s="5">
        <v>200</v>
      </c>
      <c r="G71" s="1">
        <f>3699917-247120-317616-265693</f>
        <v>2869488</v>
      </c>
    </row>
    <row r="72" spans="1:7" s="9" customFormat="1" ht="78" customHeight="1">
      <c r="A72" s="6" t="s">
        <v>176</v>
      </c>
      <c r="B72" s="3" t="s">
        <v>6</v>
      </c>
      <c r="C72" s="4" t="s">
        <v>13</v>
      </c>
      <c r="D72" s="4" t="s">
        <v>18</v>
      </c>
      <c r="E72" s="5" t="s">
        <v>175</v>
      </c>
      <c r="F72" s="5">
        <v>200</v>
      </c>
      <c r="G72" s="1">
        <f>250000</f>
        <v>250000</v>
      </c>
    </row>
    <row r="73" spans="1:7" s="9" customFormat="1" ht="78" customHeight="1">
      <c r="A73" s="6" t="s">
        <v>212</v>
      </c>
      <c r="B73" s="3" t="s">
        <v>6</v>
      </c>
      <c r="C73" s="4" t="s">
        <v>13</v>
      </c>
      <c r="D73" s="4" t="s">
        <v>18</v>
      </c>
      <c r="E73" s="5" t="s">
        <v>210</v>
      </c>
      <c r="F73" s="5">
        <v>200</v>
      </c>
      <c r="G73" s="1">
        <f>200000+35000</f>
        <v>235000</v>
      </c>
    </row>
    <row r="74" spans="1:7" s="9" customFormat="1" ht="78" customHeight="1">
      <c r="A74" s="6" t="s">
        <v>213</v>
      </c>
      <c r="B74" s="3" t="s">
        <v>6</v>
      </c>
      <c r="C74" s="4" t="s">
        <v>13</v>
      </c>
      <c r="D74" s="4" t="s">
        <v>18</v>
      </c>
      <c r="E74" s="5" t="s">
        <v>211</v>
      </c>
      <c r="F74" s="5">
        <v>200</v>
      </c>
      <c r="G74" s="1">
        <f>50915.98</f>
        <v>50915.98</v>
      </c>
    </row>
    <row r="75" spans="1:7" s="9" customFormat="1" ht="78" customHeight="1">
      <c r="A75" s="6" t="s">
        <v>286</v>
      </c>
      <c r="B75" s="3" t="s">
        <v>6</v>
      </c>
      <c r="C75" s="4" t="s">
        <v>13</v>
      </c>
      <c r="D75" s="4" t="s">
        <v>18</v>
      </c>
      <c r="E75" s="5" t="s">
        <v>285</v>
      </c>
      <c r="F75" s="5">
        <v>200</v>
      </c>
      <c r="G75" s="1">
        <v>16508.68</v>
      </c>
    </row>
    <row r="76" spans="1:7" s="9" customFormat="1" ht="78" customHeight="1">
      <c r="A76" s="6" t="s">
        <v>293</v>
      </c>
      <c r="B76" s="3" t="s">
        <v>6</v>
      </c>
      <c r="C76" s="4" t="s">
        <v>13</v>
      </c>
      <c r="D76" s="4" t="s">
        <v>18</v>
      </c>
      <c r="E76" s="5" t="s">
        <v>292</v>
      </c>
      <c r="F76" s="5">
        <v>200</v>
      </c>
      <c r="G76" s="1">
        <v>769067</v>
      </c>
    </row>
    <row r="77" spans="1:7" s="9" customFormat="1" ht="60.75" customHeight="1">
      <c r="A77" s="6" t="s">
        <v>172</v>
      </c>
      <c r="B77" s="3" t="s">
        <v>6</v>
      </c>
      <c r="C77" s="4" t="s">
        <v>13</v>
      </c>
      <c r="D77" s="4" t="s">
        <v>18</v>
      </c>
      <c r="E77" s="5" t="s">
        <v>171</v>
      </c>
      <c r="F77" s="5">
        <v>200</v>
      </c>
      <c r="G77" s="1">
        <f>26013684.21+700000+368.43-0.01+5718951.7</f>
        <v>32433004.33</v>
      </c>
    </row>
    <row r="78" spans="1:7" s="9" customFormat="1" ht="76.5" customHeight="1">
      <c r="A78" s="6" t="s">
        <v>225</v>
      </c>
      <c r="B78" s="3" t="s">
        <v>6</v>
      </c>
      <c r="C78" s="4" t="s">
        <v>13</v>
      </c>
      <c r="D78" s="4" t="s">
        <v>18</v>
      </c>
      <c r="E78" s="5" t="s">
        <v>214</v>
      </c>
      <c r="F78" s="5">
        <v>200</v>
      </c>
      <c r="G78" s="1">
        <f>1940000+60000-360000</f>
        <v>1640000</v>
      </c>
    </row>
    <row r="79" spans="1:7" s="9" customFormat="1" ht="76.5" customHeight="1">
      <c r="A79" s="2" t="s">
        <v>253</v>
      </c>
      <c r="B79" s="3" t="s">
        <v>6</v>
      </c>
      <c r="C79" s="4" t="s">
        <v>13</v>
      </c>
      <c r="D79" s="4" t="s">
        <v>18</v>
      </c>
      <c r="E79" s="5" t="s">
        <v>250</v>
      </c>
      <c r="F79" s="5">
        <v>800</v>
      </c>
      <c r="G79" s="1">
        <f>50000</f>
        <v>50000</v>
      </c>
    </row>
    <row r="80" spans="1:7" s="9" customFormat="1" ht="78" customHeight="1">
      <c r="A80" s="6" t="s">
        <v>157</v>
      </c>
      <c r="B80" s="3" t="s">
        <v>6</v>
      </c>
      <c r="C80" s="4" t="s">
        <v>13</v>
      </c>
      <c r="D80" s="4" t="s">
        <v>18</v>
      </c>
      <c r="E80" s="5" t="s">
        <v>158</v>
      </c>
      <c r="F80" s="5">
        <v>200</v>
      </c>
      <c r="G80" s="1">
        <f>13157.89+250000+247120-32000</f>
        <v>478277.89</v>
      </c>
    </row>
    <row r="81" spans="1:7" s="9" customFormat="1" ht="117.75" customHeight="1">
      <c r="A81" s="6" t="s">
        <v>283</v>
      </c>
      <c r="B81" s="3" t="s">
        <v>6</v>
      </c>
      <c r="C81" s="4" t="s">
        <v>13</v>
      </c>
      <c r="D81" s="4" t="s">
        <v>13</v>
      </c>
      <c r="E81" s="5" t="s">
        <v>282</v>
      </c>
      <c r="F81" s="5">
        <v>200</v>
      </c>
      <c r="G81" s="1">
        <v>165000</v>
      </c>
    </row>
    <row r="82" spans="1:7" s="9" customFormat="1" ht="96.75" customHeight="1">
      <c r="A82" s="6" t="s">
        <v>123</v>
      </c>
      <c r="B82" s="3" t="s">
        <v>6</v>
      </c>
      <c r="C82" s="4" t="s">
        <v>13</v>
      </c>
      <c r="D82" s="4" t="s">
        <v>13</v>
      </c>
      <c r="E82" s="5" t="s">
        <v>124</v>
      </c>
      <c r="F82" s="5">
        <v>200</v>
      </c>
      <c r="G82" s="1">
        <f>50000+55800000+450000-55800000+55850000-343500-146000-368.43+0.01-3008.39</f>
        <v>55857123.19</v>
      </c>
    </row>
    <row r="83" spans="1:7" s="9" customFormat="1" ht="62.25" customHeight="1">
      <c r="A83" s="6" t="s">
        <v>218</v>
      </c>
      <c r="B83" s="3" t="s">
        <v>6</v>
      </c>
      <c r="C83" s="4" t="s">
        <v>19</v>
      </c>
      <c r="D83" s="4" t="s">
        <v>13</v>
      </c>
      <c r="E83" s="5" t="s">
        <v>217</v>
      </c>
      <c r="F83" s="5">
        <v>200</v>
      </c>
      <c r="G83" s="1">
        <f>12000</f>
        <v>12000</v>
      </c>
    </row>
    <row r="84" spans="1:7" ht="57.75" customHeight="1">
      <c r="A84" s="23" t="s">
        <v>35</v>
      </c>
      <c r="B84" s="4" t="s">
        <v>6</v>
      </c>
      <c r="C84" s="4" t="s">
        <v>19</v>
      </c>
      <c r="D84" s="4" t="s">
        <v>19</v>
      </c>
      <c r="E84" s="5" t="s">
        <v>34</v>
      </c>
      <c r="F84" s="5">
        <v>600</v>
      </c>
      <c r="G84" s="1">
        <f>33440</f>
        <v>33440</v>
      </c>
    </row>
    <row r="85" spans="1:7" ht="58.5" customHeight="1">
      <c r="A85" s="6" t="s">
        <v>25</v>
      </c>
      <c r="B85" s="4" t="s">
        <v>6</v>
      </c>
      <c r="C85" s="4" t="s">
        <v>19</v>
      </c>
      <c r="D85" s="4" t="s">
        <v>19</v>
      </c>
      <c r="E85" s="5" t="s">
        <v>36</v>
      </c>
      <c r="F85" s="5">
        <v>600</v>
      </c>
      <c r="G85" s="1">
        <f>5280</f>
        <v>5280</v>
      </c>
    </row>
    <row r="86" spans="1:7" ht="78" customHeight="1">
      <c r="A86" s="2" t="s">
        <v>27</v>
      </c>
      <c r="B86" s="4" t="s">
        <v>6</v>
      </c>
      <c r="C86" s="4" t="s">
        <v>16</v>
      </c>
      <c r="D86" s="4" t="s">
        <v>10</v>
      </c>
      <c r="E86" s="5" t="s">
        <v>39</v>
      </c>
      <c r="F86" s="5">
        <v>600</v>
      </c>
      <c r="G86" s="1">
        <f>16828896.79-355944.43-113000+29850</f>
        <v>16389802.36</v>
      </c>
    </row>
    <row r="87" spans="1:7" ht="95.25" customHeight="1">
      <c r="A87" s="2" t="s">
        <v>241</v>
      </c>
      <c r="B87" s="4" t="s">
        <v>6</v>
      </c>
      <c r="C87" s="4" t="s">
        <v>16</v>
      </c>
      <c r="D87" s="4" t="s">
        <v>10</v>
      </c>
      <c r="E87" s="5" t="s">
        <v>237</v>
      </c>
      <c r="F87" s="5">
        <v>600</v>
      </c>
      <c r="G87" s="1">
        <f>66934</f>
        <v>66934</v>
      </c>
    </row>
    <row r="88" spans="1:7" ht="78" customHeight="1">
      <c r="A88" s="2" t="s">
        <v>242</v>
      </c>
      <c r="B88" s="4" t="s">
        <v>6</v>
      </c>
      <c r="C88" s="4" t="s">
        <v>16</v>
      </c>
      <c r="D88" s="4" t="s">
        <v>10</v>
      </c>
      <c r="E88" s="5" t="s">
        <v>238</v>
      </c>
      <c r="F88" s="5">
        <v>600</v>
      </c>
      <c r="G88" s="1">
        <f>113000</f>
        <v>113000</v>
      </c>
    </row>
    <row r="89" spans="1:7" ht="78" customHeight="1">
      <c r="A89" s="2" t="s">
        <v>275</v>
      </c>
      <c r="B89" s="4" t="s">
        <v>6</v>
      </c>
      <c r="C89" s="4" t="s">
        <v>16</v>
      </c>
      <c r="D89" s="4" t="s">
        <v>10</v>
      </c>
      <c r="E89" s="5" t="s">
        <v>276</v>
      </c>
      <c r="F89" s="5">
        <v>600</v>
      </c>
      <c r="G89" s="1">
        <f>66150</f>
        <v>66150</v>
      </c>
    </row>
    <row r="90" spans="1:7" ht="61.5" customHeight="1">
      <c r="A90" s="6" t="s">
        <v>92</v>
      </c>
      <c r="B90" s="4" t="s">
        <v>6</v>
      </c>
      <c r="C90" s="4" t="s">
        <v>16</v>
      </c>
      <c r="D90" s="4" t="s">
        <v>10</v>
      </c>
      <c r="E90" s="5" t="s">
        <v>37</v>
      </c>
      <c r="F90" s="5">
        <v>600</v>
      </c>
      <c r="G90" s="1">
        <f>318928+355944.43-100000-244823-66934-30000-20000-11121.43-8000</f>
        <v>193993.99999999994</v>
      </c>
    </row>
    <row r="91" spans="1:7" ht="76.5" customHeight="1">
      <c r="A91" s="2" t="s">
        <v>125</v>
      </c>
      <c r="B91" s="4" t="s">
        <v>6</v>
      </c>
      <c r="C91" s="4" t="s">
        <v>16</v>
      </c>
      <c r="D91" s="4" t="s">
        <v>10</v>
      </c>
      <c r="E91" s="5" t="s">
        <v>127</v>
      </c>
      <c r="F91" s="5">
        <v>600</v>
      </c>
      <c r="G91" s="1">
        <f>150000</f>
        <v>150000</v>
      </c>
    </row>
    <row r="92" spans="1:7" ht="57.75" customHeight="1">
      <c r="A92" s="2" t="s">
        <v>240</v>
      </c>
      <c r="B92" s="4" t="s">
        <v>6</v>
      </c>
      <c r="C92" s="4" t="s">
        <v>16</v>
      </c>
      <c r="D92" s="4" t="s">
        <v>10</v>
      </c>
      <c r="E92" s="5" t="s">
        <v>239</v>
      </c>
      <c r="F92" s="5">
        <v>600</v>
      </c>
      <c r="G92" s="1">
        <f>244823</f>
        <v>244823</v>
      </c>
    </row>
    <row r="93" spans="1:7" ht="114" customHeight="1">
      <c r="A93" s="6" t="s">
        <v>126</v>
      </c>
      <c r="B93" s="4" t="s">
        <v>6</v>
      </c>
      <c r="C93" s="4" t="s">
        <v>16</v>
      </c>
      <c r="D93" s="4" t="s">
        <v>10</v>
      </c>
      <c r="E93" s="5" t="s">
        <v>128</v>
      </c>
      <c r="F93" s="5">
        <v>600</v>
      </c>
      <c r="G93" s="1">
        <f>4700258-391294</f>
        <v>4308964</v>
      </c>
    </row>
    <row r="94" spans="1:7" ht="170.25" customHeight="1">
      <c r="A94" s="2" t="s">
        <v>28</v>
      </c>
      <c r="B94" s="4" t="s">
        <v>6</v>
      </c>
      <c r="C94" s="4" t="s">
        <v>16</v>
      </c>
      <c r="D94" s="4" t="s">
        <v>10</v>
      </c>
      <c r="E94" s="5" t="s">
        <v>40</v>
      </c>
      <c r="F94" s="5">
        <v>600</v>
      </c>
      <c r="G94" s="1">
        <f>1121650.92</f>
        <v>1121650.92</v>
      </c>
    </row>
    <row r="95" spans="1:7" ht="78" customHeight="1">
      <c r="A95" s="2" t="s">
        <v>181</v>
      </c>
      <c r="B95" s="4" t="s">
        <v>6</v>
      </c>
      <c r="C95" s="4" t="s">
        <v>16</v>
      </c>
      <c r="D95" s="4" t="s">
        <v>10</v>
      </c>
      <c r="E95" s="5" t="s">
        <v>182</v>
      </c>
      <c r="F95" s="5">
        <v>600</v>
      </c>
      <c r="G95" s="1">
        <f>684210.53+13000000</f>
        <v>13684210.53</v>
      </c>
    </row>
    <row r="96" spans="1:7" ht="113.25" customHeight="1">
      <c r="A96" s="6" t="s">
        <v>142</v>
      </c>
      <c r="B96" s="4" t="s">
        <v>6</v>
      </c>
      <c r="C96" s="4" t="s">
        <v>16</v>
      </c>
      <c r="D96" s="4" t="s">
        <v>10</v>
      </c>
      <c r="E96" s="5" t="s">
        <v>188</v>
      </c>
      <c r="F96" s="5">
        <v>600</v>
      </c>
      <c r="G96" s="1">
        <f>10526.32+200000</f>
        <v>210526.32</v>
      </c>
    </row>
    <row r="97" spans="1:7" ht="99" customHeight="1">
      <c r="A97" s="2" t="s">
        <v>274</v>
      </c>
      <c r="B97" s="4" t="s">
        <v>6</v>
      </c>
      <c r="C97" s="4" t="s">
        <v>16</v>
      </c>
      <c r="D97" s="4" t="s">
        <v>10</v>
      </c>
      <c r="E97" s="5" t="s">
        <v>273</v>
      </c>
      <c r="F97" s="5">
        <v>600</v>
      </c>
      <c r="G97" s="1">
        <v>10500</v>
      </c>
    </row>
    <row r="98" spans="1:7" ht="57" customHeight="1">
      <c r="A98" s="2" t="s">
        <v>84</v>
      </c>
      <c r="B98" s="4" t="s">
        <v>6</v>
      </c>
      <c r="C98" s="4" t="s">
        <v>20</v>
      </c>
      <c r="D98" s="4" t="s">
        <v>10</v>
      </c>
      <c r="E98" s="5" t="s">
        <v>41</v>
      </c>
      <c r="F98" s="5">
        <v>300</v>
      </c>
      <c r="G98" s="1">
        <f>208000+5251.15</f>
        <v>213251.15</v>
      </c>
    </row>
    <row r="99" spans="1:7" ht="58.5" customHeight="1">
      <c r="A99" s="6" t="s">
        <v>93</v>
      </c>
      <c r="B99" s="3" t="s">
        <v>6</v>
      </c>
      <c r="C99" s="4" t="s">
        <v>20</v>
      </c>
      <c r="D99" s="4" t="s">
        <v>18</v>
      </c>
      <c r="E99" s="5" t="s">
        <v>91</v>
      </c>
      <c r="F99" s="5">
        <v>300</v>
      </c>
      <c r="G99" s="1">
        <f>1041212.27+773472.28-773472.28+773472.28-358888+100000-550000-188000-41474.64+465793.15</f>
        <v>1242115.06</v>
      </c>
    </row>
    <row r="100" spans="1:7" ht="78.75" customHeight="1">
      <c r="A100" s="6" t="s">
        <v>140</v>
      </c>
      <c r="B100" s="3" t="s">
        <v>6</v>
      </c>
      <c r="C100" s="4" t="s">
        <v>20</v>
      </c>
      <c r="D100" s="4" t="s">
        <v>18</v>
      </c>
      <c r="E100" s="5" t="s">
        <v>141</v>
      </c>
      <c r="F100" s="5">
        <v>200</v>
      </c>
      <c r="G100" s="1">
        <f>59464.7+1783.9</f>
        <v>61248.6</v>
      </c>
    </row>
    <row r="101" spans="1:7" ht="113.25" customHeight="1">
      <c r="A101" s="6" t="s">
        <v>244</v>
      </c>
      <c r="B101" s="3" t="s">
        <v>6</v>
      </c>
      <c r="C101" s="4" t="s">
        <v>20</v>
      </c>
      <c r="D101" s="4" t="s">
        <v>18</v>
      </c>
      <c r="E101" s="5" t="s">
        <v>245</v>
      </c>
      <c r="F101" s="5">
        <v>300</v>
      </c>
      <c r="G101" s="1">
        <f>20000</f>
        <v>20000</v>
      </c>
    </row>
    <row r="102" spans="1:7" ht="116.25" customHeight="1">
      <c r="A102" s="6" t="s">
        <v>289</v>
      </c>
      <c r="B102" s="3" t="s">
        <v>6</v>
      </c>
      <c r="C102" s="4" t="s">
        <v>20</v>
      </c>
      <c r="D102" s="4" t="s">
        <v>18</v>
      </c>
      <c r="E102" s="5" t="s">
        <v>288</v>
      </c>
      <c r="F102" s="5">
        <v>300</v>
      </c>
      <c r="G102" s="1">
        <v>20000</v>
      </c>
    </row>
    <row r="103" spans="1:7" ht="62.25" customHeight="1">
      <c r="A103" s="2" t="s">
        <v>26</v>
      </c>
      <c r="B103" s="4" t="s">
        <v>6</v>
      </c>
      <c r="C103" s="4" t="s">
        <v>14</v>
      </c>
      <c r="D103" s="4" t="s">
        <v>11</v>
      </c>
      <c r="E103" s="5" t="s">
        <v>38</v>
      </c>
      <c r="F103" s="5">
        <v>200</v>
      </c>
      <c r="G103" s="1">
        <f>128840+17856-25000-45000-28840-1056</f>
        <v>46800</v>
      </c>
    </row>
    <row r="104" spans="1:7" s="27" customFormat="1" ht="40.5" customHeight="1">
      <c r="A104" s="24" t="s">
        <v>164</v>
      </c>
      <c r="B104" s="17" t="s">
        <v>165</v>
      </c>
      <c r="C104" s="17" t="s">
        <v>7</v>
      </c>
      <c r="D104" s="17" t="s">
        <v>7</v>
      </c>
      <c r="E104" s="25" t="s">
        <v>8</v>
      </c>
      <c r="F104" s="26" t="s">
        <v>9</v>
      </c>
      <c r="G104" s="18">
        <f>G105</f>
        <v>36279.18</v>
      </c>
    </row>
    <row r="105" spans="1:7" ht="41.25" customHeight="1">
      <c r="A105" s="2" t="s">
        <v>166</v>
      </c>
      <c r="B105" s="4" t="s">
        <v>165</v>
      </c>
      <c r="C105" s="4" t="s">
        <v>15</v>
      </c>
      <c r="D105" s="4" t="s">
        <v>10</v>
      </c>
      <c r="E105" s="5" t="s">
        <v>167</v>
      </c>
      <c r="F105" s="5">
        <v>700</v>
      </c>
      <c r="G105" s="1">
        <f>36279.18</f>
        <v>36279.18</v>
      </c>
    </row>
    <row r="106" spans="1:7" s="27" customFormat="1" ht="58.5" customHeight="1">
      <c r="A106" s="24" t="s">
        <v>143</v>
      </c>
      <c r="B106" s="17" t="s">
        <v>144</v>
      </c>
      <c r="C106" s="17" t="s">
        <v>7</v>
      </c>
      <c r="D106" s="17" t="s">
        <v>7</v>
      </c>
      <c r="E106" s="25" t="s">
        <v>8</v>
      </c>
      <c r="F106" s="26" t="s">
        <v>9</v>
      </c>
      <c r="G106" s="18">
        <f>SUM(G107:G114)</f>
        <v>401900</v>
      </c>
    </row>
    <row r="107" spans="1:7" s="27" customFormat="1" ht="37.5" customHeight="1">
      <c r="A107" s="2" t="s">
        <v>46</v>
      </c>
      <c r="B107" s="3" t="s">
        <v>144</v>
      </c>
      <c r="C107" s="4" t="s">
        <v>10</v>
      </c>
      <c r="D107" s="4" t="s">
        <v>15</v>
      </c>
      <c r="E107" s="5" t="s">
        <v>47</v>
      </c>
      <c r="F107" s="5">
        <v>200</v>
      </c>
      <c r="G107" s="1">
        <f>25000</f>
        <v>25000</v>
      </c>
    </row>
    <row r="108" spans="1:7" s="27" customFormat="1" ht="76.5" customHeight="1">
      <c r="A108" s="2" t="s">
        <v>48</v>
      </c>
      <c r="B108" s="3" t="s">
        <v>144</v>
      </c>
      <c r="C108" s="4" t="s">
        <v>10</v>
      </c>
      <c r="D108" s="4" t="s">
        <v>15</v>
      </c>
      <c r="E108" s="5" t="s">
        <v>49</v>
      </c>
      <c r="F108" s="5">
        <v>200</v>
      </c>
      <c r="G108" s="1">
        <f>72000</f>
        <v>72000</v>
      </c>
    </row>
    <row r="109" spans="1:7" s="27" customFormat="1" ht="76.5" customHeight="1">
      <c r="A109" s="2" t="s">
        <v>50</v>
      </c>
      <c r="B109" s="3" t="s">
        <v>144</v>
      </c>
      <c r="C109" s="4" t="s">
        <v>10</v>
      </c>
      <c r="D109" s="4" t="s">
        <v>15</v>
      </c>
      <c r="E109" s="5" t="s">
        <v>51</v>
      </c>
      <c r="F109" s="5">
        <v>200</v>
      </c>
      <c r="G109" s="1">
        <f>9000</f>
        <v>9000</v>
      </c>
    </row>
    <row r="110" spans="1:7" s="27" customFormat="1" ht="96.75" customHeight="1">
      <c r="A110" s="2" t="s">
        <v>54</v>
      </c>
      <c r="B110" s="3" t="s">
        <v>144</v>
      </c>
      <c r="C110" s="4" t="s">
        <v>10</v>
      </c>
      <c r="D110" s="4" t="s">
        <v>15</v>
      </c>
      <c r="E110" s="5" t="s">
        <v>55</v>
      </c>
      <c r="F110" s="5">
        <v>200</v>
      </c>
      <c r="G110" s="1">
        <f>60000</f>
        <v>60000</v>
      </c>
    </row>
    <row r="111" spans="1:7" s="27" customFormat="1" ht="59.25" customHeight="1">
      <c r="A111" s="2" t="s">
        <v>201</v>
      </c>
      <c r="B111" s="3" t="s">
        <v>144</v>
      </c>
      <c r="C111" s="4" t="s">
        <v>10</v>
      </c>
      <c r="D111" s="4" t="s">
        <v>15</v>
      </c>
      <c r="E111" s="5" t="s">
        <v>200</v>
      </c>
      <c r="F111" s="5">
        <v>200</v>
      </c>
      <c r="G111" s="1">
        <f>88000+20331</f>
        <v>108331</v>
      </c>
    </row>
    <row r="112" spans="1:7" s="9" customFormat="1" ht="39.75" customHeight="1">
      <c r="A112" s="23" t="s">
        <v>108</v>
      </c>
      <c r="B112" s="4" t="s">
        <v>144</v>
      </c>
      <c r="C112" s="4" t="s">
        <v>10</v>
      </c>
      <c r="D112" s="4" t="s">
        <v>15</v>
      </c>
      <c r="E112" s="5" t="s">
        <v>109</v>
      </c>
      <c r="F112" s="5">
        <v>800</v>
      </c>
      <c r="G112" s="1">
        <f>70000-20331</f>
        <v>49669</v>
      </c>
    </row>
    <row r="113" spans="1:7" s="9" customFormat="1" ht="76.5" customHeight="1">
      <c r="A113" s="2" t="s">
        <v>52</v>
      </c>
      <c r="B113" s="3" t="s">
        <v>144</v>
      </c>
      <c r="C113" s="4" t="s">
        <v>12</v>
      </c>
      <c r="D113" s="4" t="s">
        <v>22</v>
      </c>
      <c r="E113" s="5" t="s">
        <v>53</v>
      </c>
      <c r="F113" s="5">
        <v>200</v>
      </c>
      <c r="G113" s="1">
        <f>27900</f>
        <v>27900</v>
      </c>
    </row>
    <row r="114" spans="1:7" s="9" customFormat="1" ht="59.25" customHeight="1">
      <c r="A114" s="2" t="s">
        <v>192</v>
      </c>
      <c r="B114" s="3" t="s">
        <v>144</v>
      </c>
      <c r="C114" s="4" t="s">
        <v>13</v>
      </c>
      <c r="D114" s="4" t="s">
        <v>11</v>
      </c>
      <c r="E114" s="5" t="s">
        <v>184</v>
      </c>
      <c r="F114" s="5">
        <v>800</v>
      </c>
      <c r="G114" s="1">
        <f>50000</f>
        <v>50000</v>
      </c>
    </row>
    <row r="115" spans="1:7" s="20" customFormat="1" ht="41.25" customHeight="1">
      <c r="A115" s="24" t="s">
        <v>145</v>
      </c>
      <c r="B115" s="17" t="s">
        <v>146</v>
      </c>
      <c r="C115" s="17" t="s">
        <v>7</v>
      </c>
      <c r="D115" s="17" t="s">
        <v>7</v>
      </c>
      <c r="E115" s="25" t="s">
        <v>8</v>
      </c>
      <c r="F115" s="26" t="s">
        <v>9</v>
      </c>
      <c r="G115" s="18">
        <f>SUM(G116:G141)</f>
        <v>16316964.66</v>
      </c>
    </row>
    <row r="116" spans="1:7" s="20" customFormat="1" ht="117.75" customHeight="1">
      <c r="A116" s="2" t="s">
        <v>291</v>
      </c>
      <c r="B116" s="4" t="s">
        <v>146</v>
      </c>
      <c r="C116" s="4" t="s">
        <v>10</v>
      </c>
      <c r="D116" s="4" t="s">
        <v>15</v>
      </c>
      <c r="E116" s="5" t="s">
        <v>290</v>
      </c>
      <c r="F116" s="3" t="s">
        <v>219</v>
      </c>
      <c r="G116" s="1">
        <f>150000</f>
        <v>150000</v>
      </c>
    </row>
    <row r="117" spans="1:7" s="9" customFormat="1" ht="62.25" customHeight="1">
      <c r="A117" s="2" t="s">
        <v>222</v>
      </c>
      <c r="B117" s="3" t="s">
        <v>146</v>
      </c>
      <c r="C117" s="4" t="s">
        <v>12</v>
      </c>
      <c r="D117" s="4" t="s">
        <v>220</v>
      </c>
      <c r="E117" s="5" t="s">
        <v>221</v>
      </c>
      <c r="F117" s="3" t="s">
        <v>219</v>
      </c>
      <c r="G117" s="1">
        <f>100000+134008.46</f>
        <v>234008.46</v>
      </c>
    </row>
    <row r="118" spans="1:7" ht="96" customHeight="1">
      <c r="A118" s="6" t="s">
        <v>94</v>
      </c>
      <c r="B118" s="3" t="s">
        <v>146</v>
      </c>
      <c r="C118" s="4" t="s">
        <v>12</v>
      </c>
      <c r="D118" s="4" t="s">
        <v>16</v>
      </c>
      <c r="E118" s="5" t="s">
        <v>95</v>
      </c>
      <c r="F118" s="5">
        <v>200</v>
      </c>
      <c r="G118" s="1">
        <f>2000000+824058.19-58.86</f>
        <v>2823999.33</v>
      </c>
    </row>
    <row r="119" spans="1:7" ht="72.75" customHeight="1">
      <c r="A119" s="2" t="s">
        <v>193</v>
      </c>
      <c r="B119" s="3" t="s">
        <v>146</v>
      </c>
      <c r="C119" s="4" t="s">
        <v>12</v>
      </c>
      <c r="D119" s="4" t="s">
        <v>17</v>
      </c>
      <c r="E119" s="5" t="s">
        <v>185</v>
      </c>
      <c r="F119" s="5">
        <v>800</v>
      </c>
      <c r="G119" s="1">
        <f>50000</f>
        <v>50000</v>
      </c>
    </row>
    <row r="120" spans="1:7" ht="57.75" customHeight="1">
      <c r="A120" s="2" t="s">
        <v>194</v>
      </c>
      <c r="B120" s="3" t="s">
        <v>146</v>
      </c>
      <c r="C120" s="4" t="s">
        <v>12</v>
      </c>
      <c r="D120" s="4" t="s">
        <v>17</v>
      </c>
      <c r="E120" s="5" t="s">
        <v>186</v>
      </c>
      <c r="F120" s="5">
        <v>800</v>
      </c>
      <c r="G120" s="1">
        <f>50000</f>
        <v>50000</v>
      </c>
    </row>
    <row r="121" spans="1:7" ht="62.25" customHeight="1">
      <c r="A121" s="6" t="s">
        <v>62</v>
      </c>
      <c r="B121" s="3" t="s">
        <v>146</v>
      </c>
      <c r="C121" s="4" t="s">
        <v>13</v>
      </c>
      <c r="D121" s="4" t="s">
        <v>10</v>
      </c>
      <c r="E121" s="5" t="s">
        <v>63</v>
      </c>
      <c r="F121" s="5">
        <v>200</v>
      </c>
      <c r="G121" s="1">
        <f>230000+139115.73+108888-108888-186116.65-19100</f>
        <v>163899.08</v>
      </c>
    </row>
    <row r="122" spans="1:7" ht="78" customHeight="1">
      <c r="A122" s="6" t="s">
        <v>64</v>
      </c>
      <c r="B122" s="3" t="s">
        <v>146</v>
      </c>
      <c r="C122" s="4" t="s">
        <v>13</v>
      </c>
      <c r="D122" s="4" t="s">
        <v>10</v>
      </c>
      <c r="E122" s="5" t="s">
        <v>65</v>
      </c>
      <c r="F122" s="5">
        <v>200</v>
      </c>
      <c r="G122" s="1">
        <f>1200000</f>
        <v>1200000</v>
      </c>
    </row>
    <row r="123" spans="1:7" ht="59.25" customHeight="1">
      <c r="A123" s="6" t="s">
        <v>66</v>
      </c>
      <c r="B123" s="3" t="s">
        <v>146</v>
      </c>
      <c r="C123" s="4" t="s">
        <v>13</v>
      </c>
      <c r="D123" s="4" t="s">
        <v>10</v>
      </c>
      <c r="E123" s="5" t="s">
        <v>67</v>
      </c>
      <c r="F123" s="5">
        <v>200</v>
      </c>
      <c r="G123" s="1">
        <f>100103-14944.64</f>
        <v>85158.36</v>
      </c>
    </row>
    <row r="124" spans="1:7" ht="208.5" customHeight="1">
      <c r="A124" s="6" t="s">
        <v>138</v>
      </c>
      <c r="B124" s="3" t="s">
        <v>146</v>
      </c>
      <c r="C124" s="4" t="s">
        <v>13</v>
      </c>
      <c r="D124" s="4" t="s">
        <v>10</v>
      </c>
      <c r="E124" s="5" t="s">
        <v>139</v>
      </c>
      <c r="F124" s="5">
        <v>800</v>
      </c>
      <c r="G124" s="1">
        <f>200000+50295.39</f>
        <v>250295.39</v>
      </c>
    </row>
    <row r="125" spans="1:7" ht="114" customHeight="1">
      <c r="A125" s="6" t="s">
        <v>205</v>
      </c>
      <c r="B125" s="3" t="s">
        <v>146</v>
      </c>
      <c r="C125" s="4" t="s">
        <v>13</v>
      </c>
      <c r="D125" s="4" t="s">
        <v>10</v>
      </c>
      <c r="E125" s="5" t="s">
        <v>202</v>
      </c>
      <c r="F125" s="5">
        <v>200</v>
      </c>
      <c r="G125" s="1">
        <v>53921</v>
      </c>
    </row>
    <row r="126" spans="1:7" ht="62.25" customHeight="1">
      <c r="A126" s="2" t="s">
        <v>115</v>
      </c>
      <c r="B126" s="3" t="s">
        <v>146</v>
      </c>
      <c r="C126" s="4" t="s">
        <v>13</v>
      </c>
      <c r="D126" s="4" t="s">
        <v>11</v>
      </c>
      <c r="E126" s="5" t="s">
        <v>116</v>
      </c>
      <c r="F126" s="5">
        <v>200</v>
      </c>
      <c r="G126" s="1">
        <f>353572-180000+40000+148000+680865.05+50989-4052+53101+6394.88+108888+279380-230900</f>
        <v>1306237.93</v>
      </c>
    </row>
    <row r="127" spans="1:7" ht="99" customHeight="1">
      <c r="A127" s="6" t="s">
        <v>131</v>
      </c>
      <c r="B127" s="3" t="s">
        <v>146</v>
      </c>
      <c r="C127" s="4" t="s">
        <v>13</v>
      </c>
      <c r="D127" s="4" t="s">
        <v>11</v>
      </c>
      <c r="E127" s="5" t="s">
        <v>117</v>
      </c>
      <c r="F127" s="5">
        <v>200</v>
      </c>
      <c r="G127" s="1">
        <f>2046140.36</f>
        <v>2046140.36</v>
      </c>
    </row>
    <row r="128" spans="1:7" ht="113.25" customHeight="1">
      <c r="A128" s="6" t="s">
        <v>160</v>
      </c>
      <c r="B128" s="3" t="s">
        <v>146</v>
      </c>
      <c r="C128" s="4" t="s">
        <v>13</v>
      </c>
      <c r="D128" s="4" t="s">
        <v>11</v>
      </c>
      <c r="E128" s="5" t="s">
        <v>159</v>
      </c>
      <c r="F128" s="5">
        <v>200</v>
      </c>
      <c r="G128" s="1">
        <f>1112337.02</f>
        <v>1112337.02</v>
      </c>
    </row>
    <row r="129" spans="1:7" ht="154.5" customHeight="1">
      <c r="A129" s="6" t="s">
        <v>155</v>
      </c>
      <c r="B129" s="3" t="s">
        <v>146</v>
      </c>
      <c r="C129" s="4" t="s">
        <v>13</v>
      </c>
      <c r="D129" s="4" t="s">
        <v>11</v>
      </c>
      <c r="E129" s="5" t="s">
        <v>154</v>
      </c>
      <c r="F129" s="5">
        <v>200</v>
      </c>
      <c r="G129" s="1">
        <f>30000</f>
        <v>30000</v>
      </c>
    </row>
    <row r="130" spans="1:7" ht="57.75" customHeight="1">
      <c r="A130" s="6" t="s">
        <v>177</v>
      </c>
      <c r="B130" s="3" t="s">
        <v>146</v>
      </c>
      <c r="C130" s="4" t="s">
        <v>13</v>
      </c>
      <c r="D130" s="4" t="s">
        <v>11</v>
      </c>
      <c r="E130" s="5" t="s">
        <v>168</v>
      </c>
      <c r="F130" s="5">
        <v>200</v>
      </c>
      <c r="G130" s="1">
        <f>1218145-50721.73</f>
        <v>1167423.27</v>
      </c>
    </row>
    <row r="131" spans="1:7" ht="118.5" customHeight="1">
      <c r="A131" s="6" t="s">
        <v>209</v>
      </c>
      <c r="B131" s="3" t="s">
        <v>146</v>
      </c>
      <c r="C131" s="4" t="s">
        <v>13</v>
      </c>
      <c r="D131" s="4" t="s">
        <v>11</v>
      </c>
      <c r="E131" s="34" t="s">
        <v>208</v>
      </c>
      <c r="F131" s="5">
        <v>200</v>
      </c>
      <c r="G131" s="1">
        <f>454266.45+395733.55</f>
        <v>850000</v>
      </c>
    </row>
    <row r="132" spans="1:7" ht="132" customHeight="1">
      <c r="A132" s="6" t="s">
        <v>258</v>
      </c>
      <c r="B132" s="3" t="s">
        <v>146</v>
      </c>
      <c r="C132" s="4" t="s">
        <v>13</v>
      </c>
      <c r="D132" s="4" t="s">
        <v>11</v>
      </c>
      <c r="E132" s="34" t="s">
        <v>256</v>
      </c>
      <c r="F132" s="5">
        <v>200</v>
      </c>
      <c r="G132" s="1">
        <f>156150</f>
        <v>156150</v>
      </c>
    </row>
    <row r="133" spans="1:7" ht="118.5" customHeight="1">
      <c r="A133" s="6" t="s">
        <v>259</v>
      </c>
      <c r="B133" s="3" t="s">
        <v>146</v>
      </c>
      <c r="C133" s="4" t="s">
        <v>13</v>
      </c>
      <c r="D133" s="4" t="s">
        <v>11</v>
      </c>
      <c r="E133" s="34" t="s">
        <v>257</v>
      </c>
      <c r="F133" s="5">
        <v>200</v>
      </c>
      <c r="G133" s="1">
        <f>63725</f>
        <v>63725</v>
      </c>
    </row>
    <row r="134" spans="1:7" ht="95.25" customHeight="1">
      <c r="A134" s="6" t="s">
        <v>178</v>
      </c>
      <c r="B134" s="3" t="s">
        <v>146</v>
      </c>
      <c r="C134" s="4" t="s">
        <v>13</v>
      </c>
      <c r="D134" s="4" t="s">
        <v>11</v>
      </c>
      <c r="E134" s="5" t="s">
        <v>118</v>
      </c>
      <c r="F134" s="5">
        <v>400</v>
      </c>
      <c r="G134" s="1">
        <f>1099598.52+1000000-292333-148000-242036.44-135821.26+135821.26</f>
        <v>1417229.08</v>
      </c>
    </row>
    <row r="135" spans="1:7" ht="95.25" customHeight="1">
      <c r="A135" s="6" t="s">
        <v>68</v>
      </c>
      <c r="B135" s="3" t="s">
        <v>146</v>
      </c>
      <c r="C135" s="4" t="s">
        <v>13</v>
      </c>
      <c r="D135" s="4" t="s">
        <v>11</v>
      </c>
      <c r="E135" s="5" t="s">
        <v>69</v>
      </c>
      <c r="F135" s="5">
        <v>800</v>
      </c>
      <c r="G135" s="1">
        <f>2400000-100000</f>
        <v>2300000</v>
      </c>
    </row>
    <row r="136" spans="1:7" ht="75" customHeight="1">
      <c r="A136" s="6" t="s">
        <v>119</v>
      </c>
      <c r="B136" s="3" t="s">
        <v>146</v>
      </c>
      <c r="C136" s="4" t="s">
        <v>13</v>
      </c>
      <c r="D136" s="4" t="s">
        <v>11</v>
      </c>
      <c r="E136" s="5" t="s">
        <v>120</v>
      </c>
      <c r="F136" s="5">
        <v>200</v>
      </c>
      <c r="G136" s="1">
        <f>36000</f>
        <v>36000</v>
      </c>
    </row>
    <row r="137" spans="1:7" ht="95.25" customHeight="1">
      <c r="A137" s="6" t="s">
        <v>180</v>
      </c>
      <c r="B137" s="3" t="s">
        <v>146</v>
      </c>
      <c r="C137" s="4" t="s">
        <v>13</v>
      </c>
      <c r="D137" s="4" t="s">
        <v>11</v>
      </c>
      <c r="E137" s="5" t="s">
        <v>179</v>
      </c>
      <c r="F137" s="5">
        <v>200</v>
      </c>
      <c r="G137" s="1">
        <f>180000+25000</f>
        <v>205000</v>
      </c>
    </row>
    <row r="138" spans="1:7" ht="74.25" customHeight="1">
      <c r="A138" s="2" t="s">
        <v>195</v>
      </c>
      <c r="B138" s="3" t="s">
        <v>146</v>
      </c>
      <c r="C138" s="4" t="s">
        <v>13</v>
      </c>
      <c r="D138" s="4" t="s">
        <v>11</v>
      </c>
      <c r="E138" s="5" t="s">
        <v>187</v>
      </c>
      <c r="F138" s="5">
        <v>800</v>
      </c>
      <c r="G138" s="1">
        <f>50000</f>
        <v>50000</v>
      </c>
    </row>
    <row r="139" spans="1:7" ht="57.75" customHeight="1">
      <c r="A139" s="2" t="s">
        <v>196</v>
      </c>
      <c r="B139" s="3" t="s">
        <v>146</v>
      </c>
      <c r="C139" s="4" t="s">
        <v>13</v>
      </c>
      <c r="D139" s="4" t="s">
        <v>11</v>
      </c>
      <c r="E139" s="5" t="s">
        <v>191</v>
      </c>
      <c r="F139" s="5">
        <v>800</v>
      </c>
      <c r="G139" s="1">
        <f>50000</f>
        <v>50000</v>
      </c>
    </row>
    <row r="140" spans="1:7" ht="58.5" customHeight="1">
      <c r="A140" s="6" t="s">
        <v>224</v>
      </c>
      <c r="B140" s="3" t="s">
        <v>146</v>
      </c>
      <c r="C140" s="4" t="s">
        <v>13</v>
      </c>
      <c r="D140" s="4" t="s">
        <v>18</v>
      </c>
      <c r="E140" s="5" t="s">
        <v>223</v>
      </c>
      <c r="F140" s="5">
        <v>200</v>
      </c>
      <c r="G140" s="1">
        <f>248712-13271.62</f>
        <v>235440.38</v>
      </c>
    </row>
    <row r="141" spans="1:7" ht="80.25" customHeight="1">
      <c r="A141" s="6" t="s">
        <v>204</v>
      </c>
      <c r="B141" s="3" t="s">
        <v>146</v>
      </c>
      <c r="C141" s="4" t="s">
        <v>13</v>
      </c>
      <c r="D141" s="4" t="s">
        <v>18</v>
      </c>
      <c r="E141" s="5" t="s">
        <v>203</v>
      </c>
      <c r="F141" s="5">
        <v>200</v>
      </c>
      <c r="G141" s="1">
        <f>292333-62333</f>
        <v>230000</v>
      </c>
    </row>
    <row r="142" spans="1:7" s="20" customFormat="1" ht="37.5" customHeight="1">
      <c r="A142" s="28" t="s">
        <v>21</v>
      </c>
      <c r="B142" s="25">
        <v>810</v>
      </c>
      <c r="C142" s="17" t="s">
        <v>7</v>
      </c>
      <c r="D142" s="17" t="s">
        <v>7</v>
      </c>
      <c r="E142" s="17" t="s">
        <v>8</v>
      </c>
      <c r="F142" s="17" t="s">
        <v>9</v>
      </c>
      <c r="G142" s="29">
        <f>SUM(G143:G146)</f>
        <v>2499780.31</v>
      </c>
    </row>
    <row r="143" spans="1:7" ht="114.75" customHeight="1">
      <c r="A143" s="2" t="s">
        <v>29</v>
      </c>
      <c r="B143" s="5">
        <v>810</v>
      </c>
      <c r="C143" s="4" t="s">
        <v>10</v>
      </c>
      <c r="D143" s="4" t="s">
        <v>11</v>
      </c>
      <c r="E143" s="5" t="s">
        <v>77</v>
      </c>
      <c r="F143" s="5">
        <v>100</v>
      </c>
      <c r="G143" s="30">
        <f>731884.6+7685.22+64362.22</f>
        <v>803932.0399999999</v>
      </c>
    </row>
    <row r="144" spans="1:7" ht="112.5" customHeight="1">
      <c r="A144" s="2" t="s">
        <v>30</v>
      </c>
      <c r="B144" s="5">
        <v>810</v>
      </c>
      <c r="C144" s="4" t="s">
        <v>10</v>
      </c>
      <c r="D144" s="4" t="s">
        <v>18</v>
      </c>
      <c r="E144" s="5" t="s">
        <v>78</v>
      </c>
      <c r="F144" s="5">
        <v>100</v>
      </c>
      <c r="G144" s="30">
        <f>1172083.85+11398.42</f>
        <v>1183482.27</v>
      </c>
    </row>
    <row r="145" spans="1:7" ht="75.75" customHeight="1">
      <c r="A145" s="2" t="s">
        <v>31</v>
      </c>
      <c r="B145" s="5">
        <v>810</v>
      </c>
      <c r="C145" s="4" t="s">
        <v>10</v>
      </c>
      <c r="D145" s="4" t="s">
        <v>18</v>
      </c>
      <c r="E145" s="5" t="s">
        <v>78</v>
      </c>
      <c r="F145" s="5">
        <v>200</v>
      </c>
      <c r="G145" s="30">
        <f>484466</f>
        <v>484466</v>
      </c>
    </row>
    <row r="146" spans="1:7" ht="39.75" customHeight="1">
      <c r="A146" s="2" t="s">
        <v>129</v>
      </c>
      <c r="B146" s="5">
        <v>810</v>
      </c>
      <c r="C146" s="4" t="s">
        <v>10</v>
      </c>
      <c r="D146" s="4" t="s">
        <v>15</v>
      </c>
      <c r="E146" s="5" t="s">
        <v>130</v>
      </c>
      <c r="F146" s="5">
        <v>800</v>
      </c>
      <c r="G146" s="1">
        <f>30000-2100</f>
        <v>27900</v>
      </c>
    </row>
    <row r="147" spans="1:7" s="20" customFormat="1" ht="27.75" customHeight="1">
      <c r="A147" s="37" t="s">
        <v>24</v>
      </c>
      <c r="B147" s="38"/>
      <c r="C147" s="38"/>
      <c r="D147" s="38"/>
      <c r="E147" s="38"/>
      <c r="F147" s="39"/>
      <c r="G147" s="18">
        <f>G17+G142+G115+G106+G104</f>
        <v>215484452.64999995</v>
      </c>
    </row>
    <row r="148" spans="1:7" s="20" customFormat="1" ht="27.75" customHeight="1">
      <c r="A148" s="31"/>
      <c r="B148" s="31"/>
      <c r="C148" s="31"/>
      <c r="D148" s="31"/>
      <c r="E148" s="31"/>
      <c r="F148" s="31"/>
      <c r="G148" s="32"/>
    </row>
    <row r="149" spans="1:7" s="20" customFormat="1" ht="27.75" customHeight="1">
      <c r="A149" s="31"/>
      <c r="B149" s="31"/>
      <c r="C149" s="31"/>
      <c r="D149" s="31"/>
      <c r="E149" s="31"/>
      <c r="F149" s="31"/>
      <c r="G149" s="32"/>
    </row>
    <row r="150" spans="2:6" ht="18.75">
      <c r="B150" s="7"/>
      <c r="C150" s="7"/>
      <c r="D150" s="7"/>
      <c r="E150" s="7"/>
      <c r="F150" s="7"/>
    </row>
    <row r="151" spans="2:6" ht="18.75">
      <c r="B151" s="7"/>
      <c r="C151" s="7"/>
      <c r="D151" s="7"/>
      <c r="E151" s="7"/>
      <c r="F151" s="7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</sheetData>
  <sheetProtection/>
  <mergeCells count="13">
    <mergeCell ref="A8:G8"/>
    <mergeCell ref="A10:G10"/>
    <mergeCell ref="A7:G7"/>
    <mergeCell ref="A9:G9"/>
    <mergeCell ref="A147:F147"/>
    <mergeCell ref="A12:G12"/>
    <mergeCell ref="A13:G13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2020-12-30T08:23:54Z</dcterms:modified>
  <cp:category/>
  <cp:version/>
  <cp:contentType/>
  <cp:contentStatus/>
</cp:coreProperties>
</file>