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<sst xmlns="http://schemas.openxmlformats.org/spreadsheetml/2006/main" count="81" uniqueCount="80">
  <si>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</si>
  <si>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</si>
  <si>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</si>
  <si>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</si>
  <si>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</si>
  <si>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</si>
  <si>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</si>
  <si>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</si>
  <si>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</si>
  <si>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</si>
  <si>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</si>
  <si>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</si>
  <si>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</si>
  <si>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</si>
  <si>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</si>
  <si>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</si>
  <si>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</si>
  <si>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</si>
  <si>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</si>
  <si>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</si>
  <si>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</si>
  <si>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</si>
  <si>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</si>
  <si>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</si>
  <si>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</si>
  <si>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</si>
  <si>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</si>
  <si>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</si>
  <si>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</si>
  <si>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</si>
  <si>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</si>
  <si>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</si>
  <si>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</si>
  <si>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</si>
  <si>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</si>
  <si>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</si>
  <si>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</si>
  <si>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</si>
  <si>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</si>
  <si>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</si>
  <si>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</si>
  <si>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</si>
  <si>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</si>
  <si>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</si>
  <si>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</si>
  <si>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</si>
  <si>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</si>
  <si>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</si>
  <si>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</si>
  <si>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</si>
  <si>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</si>
  <si>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</si>
  <si>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</si>
  <si>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</si>
  <si>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</si>
  <si>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</si>
  <si>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</si>
  <si>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</si>
  <si>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</si>
  <si>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</si>
  <si>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</si>
  <si>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</si>
  <si>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</si>
  <si>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</si>
  <si>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</si>
  <si>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</si>
  <si>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</si>
  <si>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</si>
  <si>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</si>
  <si>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2024 год</t>
  </si>
  <si>
    <t>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</si>
  <si>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</si>
  <si>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</si>
  <si>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8</t>
  </si>
  <si>
    <t>на 2024 год и на плановый</t>
  </si>
  <si>
    <t>период 2025 и 2026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</si>
  <si>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2024 год
 и на плановый период 2025 и 2026 годов</t>
  </si>
  <si>
    <t>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</si>
  <si>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</si>
  <si>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от 22.12.2023 № 115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</si>
</sst>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4" t="s">
        <v>73</v>
      </c>
      <c r="D1" s="24"/>
      <c r="E1" s="24"/>
      <c r="F1" s="5"/>
    </row>
    <row r="2" spans="3:6" ht="18.75">
      <c r="C2" s="24" t="s">
        <v>29</v>
      </c>
      <c r="D2" s="24"/>
      <c r="E2" s="24"/>
      <c r="F2" s="5"/>
    </row>
    <row r="3" spans="3:6" ht="18.75">
      <c r="C3" s="24" t="s">
        <v>30</v>
      </c>
      <c r="D3" s="24"/>
      <c r="E3" s="24"/>
      <c r="F3" s="5"/>
    </row>
    <row r="4" spans="3:6" ht="18.75">
      <c r="C4" s="24" t="s">
        <v>31</v>
      </c>
      <c r="D4" s="24"/>
      <c r="E4" s="24"/>
      <c r="F4" s="5"/>
    </row>
    <row r="5" spans="3:6" ht="18.75">
      <c r="C5" s="24" t="s">
        <v>30</v>
      </c>
      <c r="D5" s="24"/>
      <c r="E5" s="24"/>
      <c r="F5" s="5"/>
    </row>
    <row r="6" spans="3:6" ht="18.75">
      <c r="C6" s="24" t="s">
        <v>74</v>
      </c>
      <c r="D6" s="24"/>
      <c r="E6" s="24"/>
      <c r="F6" s="5"/>
    </row>
    <row r="7" spans="3:6" ht="18.75">
      <c r="C7" s="24" t="s">
        <v>75</v>
      </c>
      <c r="D7" s="24"/>
      <c r="E7" s="24"/>
      <c r="F7" s="5"/>
    </row>
    <row r="8" spans="3:6" ht="18.75">
      <c r="C8" s="27" t="s">
        <v>79</v>
      </c>
      <c r="D8" s="28"/>
      <c r="E8" s="28"/>
      <c r="F8" s="5"/>
    </row>
    <row r="11" spans="1:5" ht="60" customHeight="1">
      <c r="A11" s="26" t="s">
        <v>76</v>
      </c>
      <c r="B11" s="26"/>
      <c r="C11" s="26"/>
      <c r="D11" s="26"/>
      <c r="E11" s="26"/>
    </row>
    <row r="12" spans="1:5" ht="18.75" customHeight="1">
      <c r="A12" s="29"/>
      <c r="B12" s="29"/>
      <c r="C12" s="29"/>
      <c r="D12" s="29"/>
      <c r="E12" s="29"/>
    </row>
    <row r="13" spans="1:5" ht="17.25">
      <c r="A13" s="30" t="s">
        <v>0</v>
      </c>
      <c r="B13" s="31" t="s">
        <v>1</v>
      </c>
      <c r="C13" s="32" t="s">
        <v>2</v>
      </c>
      <c r="D13" s="32"/>
      <c r="E13" s="32"/>
    </row>
    <row r="14" spans="1:5" ht="29.25" customHeight="1">
      <c r="A14" s="30"/>
      <c r="B14" s="31"/>
      <c r="C14" s="7" t="s">
        <v>69</v>
      </c>
      <c r="D14" s="7" t="s">
        <v>70</v>
      </c>
      <c r="E14" s="7" t="s">
        <v>77</v>
      </c>
    </row>
    <row r="15" spans="1:5" ht="13.5" customHeight="1">
      <c r="A15" s="8" t="s">
        <v>64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32</v>
      </c>
      <c r="B16" s="12" t="s">
        <v>3</v>
      </c>
      <c r="C16" s="13">
        <f>SUM(C17:C23)</f>
        <v>86665022.08</v>
      </c>
      <c r="D16" s="13">
        <f>SUM(D17:D23)</f>
        <v>64809265.9</v>
      </c>
      <c r="E16" s="13">
        <f>SUM(E17:E23)</f>
        <v>64846405.31</v>
      </c>
    </row>
    <row r="17" spans="1:5" ht="34.5">
      <c r="A17" s="14" t="s">
        <v>33</v>
      </c>
      <c r="B17" s="15" t="s">
        <v>4</v>
      </c>
      <c r="C17" s="16">
        <v>2008911.79</v>
      </c>
      <c r="D17" s="16">
        <v>1426421</v>
      </c>
      <c r="E17" s="16">
        <v>1426421</v>
      </c>
    </row>
    <row r="18" spans="1:5" ht="51.75">
      <c r="A18" s="14" t="s">
        <v>34</v>
      </c>
      <c r="B18" s="15" t="s">
        <v>5</v>
      </c>
      <c r="C18" s="16">
        <v>4200304.82</v>
      </c>
      <c r="D18" s="16">
        <v>3357002.35</v>
      </c>
      <c r="E18" s="16">
        <v>3357002.35</v>
      </c>
    </row>
    <row r="19" spans="1:5" ht="51.75">
      <c r="A19" s="14" t="s">
        <v>35</v>
      </c>
      <c r="B19" s="15" t="s">
        <v>78</v>
      </c>
      <c r="C19" s="18">
        <v>27984574.63</v>
      </c>
      <c r="D19" s="17">
        <v>21748279.75</v>
      </c>
      <c r="E19" s="17">
        <v>21748279.75</v>
      </c>
    </row>
    <row r="20" spans="1:5" ht="20.25" customHeight="1">
      <c r="A20" s="14" t="s">
        <v>62</v>
      </c>
      <c r="B20" s="15" t="s">
        <v>63</v>
      </c>
      <c r="C20" s="18">
        <f>997.44-440.68+2797.29</f>
        <v>3354.05</v>
      </c>
      <c r="D20" s="17">
        <f>492.79+2746.8</f>
        <v>3239.59</v>
      </c>
      <c r="E20" s="17">
        <v>43979</v>
      </c>
    </row>
    <row r="21" spans="1:5" ht="51.75">
      <c r="A21" s="14" t="s">
        <v>36</v>
      </c>
      <c r="B21" s="15" t="s">
        <v>6</v>
      </c>
      <c r="C21" s="18">
        <f>9980641.43+4068130.9</f>
        <v>14048772.33</v>
      </c>
      <c r="D21" s="16">
        <f>7866710.74+3207094.11</f>
        <v>11073804.85</v>
      </c>
      <c r="E21" s="16">
        <f>7866710.74+3203494.11</f>
        <v>11070204.85</v>
      </c>
    </row>
    <row r="22" spans="1:5" ht="17.25">
      <c r="A22" s="14" t="s">
        <v>37</v>
      </c>
      <c r="B22" s="15" t="s">
        <v>7</v>
      </c>
      <c r="C22" s="18">
        <v>500000</v>
      </c>
      <c r="D22" s="17">
        <v>110000</v>
      </c>
      <c r="E22" s="16">
        <v>110000</v>
      </c>
    </row>
    <row r="23" spans="1:5" ht="17.25">
      <c r="A23" s="14" t="s">
        <v>38</v>
      </c>
      <c r="B23" s="15" t="s">
        <v>8</v>
      </c>
      <c r="C23" s="18">
        <f>19660148.98+11000+10962296.28+6269631.25+1016027.95</f>
        <v>37919104.46</v>
      </c>
      <c r="D23" s="16">
        <f>13254360+8967904.68+4868253.68</f>
        <v>27090518.36</v>
      </c>
      <c r="E23" s="16">
        <f>13254360+8967904.68+4868253.68</f>
        <v>27090518.36</v>
      </c>
    </row>
    <row r="24" spans="1:5" ht="34.5">
      <c r="A24" s="11" t="s">
        <v>39</v>
      </c>
      <c r="B24" s="12" t="s">
        <v>9</v>
      </c>
      <c r="C24" s="19">
        <f>SUM(C25:C26)</f>
        <v>651996.85</v>
      </c>
      <c r="D24" s="19">
        <f>SUM(D25:D26)</f>
        <v>496996.85</v>
      </c>
      <c r="E24" s="19">
        <f>SUM(E25:E26)</f>
        <v>496996.85</v>
      </c>
    </row>
    <row r="25" spans="1:5" ht="31.5" customHeight="1">
      <c r="A25" s="14" t="s">
        <v>40</v>
      </c>
      <c r="B25" s="15" t="s">
        <v>68</v>
      </c>
      <c r="C25" s="18">
        <v>551996.85</v>
      </c>
      <c r="D25" s="16">
        <v>496996.85</v>
      </c>
      <c r="E25" s="16">
        <v>496996.85</v>
      </c>
    </row>
    <row r="26" spans="1:5" ht="57" customHeight="1">
      <c r="A26" s="14" t="s">
        <v>71</v>
      </c>
      <c r="B26" s="15" t="s">
        <v>72</v>
      </c>
      <c r="C26" s="18">
        <v>100000</v>
      </c>
      <c r="D26" s="16">
        <v>0</v>
      </c>
      <c r="E26" s="16">
        <v>0</v>
      </c>
    </row>
    <row r="27" spans="1:5" ht="17.25">
      <c r="A27" s="11" t="s">
        <v>41</v>
      </c>
      <c r="B27" s="12" t="s">
        <v>10</v>
      </c>
      <c r="C27" s="19">
        <f>SUM(C28:C31)</f>
        <v>24141757.21</v>
      </c>
      <c r="D27" s="13">
        <f>SUM(D28:D31)</f>
        <v>24462918.470000003</v>
      </c>
      <c r="E27" s="13">
        <f>SUM(E28:E31)</f>
        <v>16340319.549999999</v>
      </c>
    </row>
    <row r="28" spans="1:5" ht="17.25">
      <c r="A28" s="14" t="s">
        <v>42</v>
      </c>
      <c r="B28" s="15" t="s">
        <v>11</v>
      </c>
      <c r="C28" s="18">
        <f>45000+175092.59+182433.22+520.91</f>
        <v>403046.72</v>
      </c>
      <c r="D28" s="17">
        <f>45000+183288.84+194219.14+538.49</f>
        <v>423046.47</v>
      </c>
      <c r="E28" s="16">
        <f>45000+183288.84+213551.78</f>
        <v>441840.62</v>
      </c>
    </row>
    <row r="29" spans="1:5" ht="17.25">
      <c r="A29" s="14" t="s">
        <v>43</v>
      </c>
      <c r="B29" s="15" t="s">
        <v>12</v>
      </c>
      <c r="C29" s="18">
        <v>4536904.45</v>
      </c>
      <c r="D29" s="16">
        <v>4536904.45</v>
      </c>
      <c r="E29" s="16">
        <f>5040729.6-5040729.6</f>
        <v>0</v>
      </c>
    </row>
    <row r="30" spans="1:5" ht="17.25">
      <c r="A30" s="14" t="s">
        <v>44</v>
      </c>
      <c r="B30" s="15" t="s">
        <v>13</v>
      </c>
      <c r="C30" s="18">
        <v>18741806.04</v>
      </c>
      <c r="D30" s="16">
        <v>19043506.04</v>
      </c>
      <c r="E30" s="16">
        <v>15437113.64</v>
      </c>
    </row>
    <row r="31" spans="1:5" ht="17.25">
      <c r="A31" s="14" t="s">
        <v>45</v>
      </c>
      <c r="B31" s="15" t="s">
        <v>14</v>
      </c>
      <c r="C31" s="18">
        <f>90000+370000</f>
        <v>460000</v>
      </c>
      <c r="D31" s="17">
        <f>90000+370000-538.49</f>
        <v>459461.51</v>
      </c>
      <c r="E31" s="17">
        <f>90000+370000+1365.29</f>
        <v>461365.29</v>
      </c>
    </row>
    <row r="32" spans="1:5" ht="17.25">
      <c r="A32" s="11" t="s">
        <v>46</v>
      </c>
      <c r="B32" s="12" t="s">
        <v>15</v>
      </c>
      <c r="C32" s="19">
        <f>SUM(C33:C35)</f>
        <v>10945529.37</v>
      </c>
      <c r="D32" s="13">
        <f>SUM(D33:D35)</f>
        <v>7792036.140000001</v>
      </c>
      <c r="E32" s="13">
        <f>SUM(E33:E35)</f>
        <v>7792036.140000001</v>
      </c>
    </row>
    <row r="33" spans="1:5" ht="17.25">
      <c r="A33" s="14" t="s">
        <v>47</v>
      </c>
      <c r="B33" s="15" t="s">
        <v>59</v>
      </c>
      <c r="C33" s="18">
        <v>981481.13</v>
      </c>
      <c r="D33" s="17">
        <v>732341.38</v>
      </c>
      <c r="E33" s="16">
        <v>732341.38</v>
      </c>
    </row>
    <row r="34" spans="1:5" ht="17.25">
      <c r="A34" s="14" t="s">
        <v>58</v>
      </c>
      <c r="B34" s="15" t="s">
        <v>16</v>
      </c>
      <c r="C34" s="18">
        <f>7788581.45+147189.18</f>
        <v>7935770.63</v>
      </c>
      <c r="D34" s="17">
        <f>4634446.79</f>
        <v>4634446.79</v>
      </c>
      <c r="E34" s="17">
        <f>4634446.79</f>
        <v>4634446.79</v>
      </c>
    </row>
    <row r="35" spans="1:5" ht="17.25">
      <c r="A35" s="14" t="s">
        <v>48</v>
      </c>
      <c r="B35" s="15" t="s">
        <v>60</v>
      </c>
      <c r="C35" s="20">
        <f>2021900.79+6376.82</f>
        <v>2028277.61</v>
      </c>
      <c r="D35" s="17">
        <f>2425247.97</f>
        <v>2425247.97</v>
      </c>
      <c r="E35" s="17">
        <f>2425247.97</f>
        <v>2425247.97</v>
      </c>
    </row>
    <row r="36" spans="1:5" ht="17.25">
      <c r="A36" s="11" t="s">
        <v>49</v>
      </c>
      <c r="B36" s="12" t="s">
        <v>65</v>
      </c>
      <c r="C36" s="19">
        <f>SUM(C37:C42)</f>
        <v>320400180.37</v>
      </c>
      <c r="D36" s="13">
        <f>SUM(D37:D42)</f>
        <v>330838263.91999996</v>
      </c>
      <c r="E36" s="13">
        <f>SUM(E37:E42)</f>
        <v>272303342.06</v>
      </c>
    </row>
    <row r="37" spans="1:5" ht="17.25">
      <c r="A37" s="14" t="s">
        <v>50</v>
      </c>
      <c r="B37" s="15" t="s">
        <v>17</v>
      </c>
      <c r="C37" s="18">
        <f>90250902.47+6635639.97</f>
        <v>96886542.44</v>
      </c>
      <c r="D37" s="17">
        <v>74277627.31</v>
      </c>
      <c r="E37" s="17">
        <f>74554077.95+3230020.15</f>
        <v>77784098.10000001</v>
      </c>
    </row>
    <row r="38" spans="1:5" ht="17.25">
      <c r="A38" s="14" t="s">
        <v>51</v>
      </c>
      <c r="B38" s="15" t="s">
        <v>66</v>
      </c>
      <c r="C38" s="18">
        <f>170415308.05-30.43+6426315.39</f>
        <v>176841593.01</v>
      </c>
      <c r="D38" s="17">
        <f>160859878.07-13492.75-30.43+65891442.51</f>
        <v>226737797.39999998</v>
      </c>
      <c r="E38" s="17">
        <f>142867215.5-32880.5-30.43+21862100.18</f>
        <v>164696404.75</v>
      </c>
    </row>
    <row r="39" spans="1:5" ht="17.25">
      <c r="A39" s="14" t="s">
        <v>57</v>
      </c>
      <c r="B39" s="15" t="s">
        <v>61</v>
      </c>
      <c r="C39" s="18">
        <f>5377503.25+13208534.19+8214594.87</f>
        <v>26800632.31</v>
      </c>
      <c r="D39" s="17">
        <f>4634765.75+10313636.56-28490.55</f>
        <v>14919911.76</v>
      </c>
      <c r="E39" s="17">
        <f>4634765.75+10313636.56-28490.55</f>
        <v>14919911.76</v>
      </c>
    </row>
    <row r="40" spans="1:5" ht="34.5">
      <c r="A40" s="14" t="s">
        <v>52</v>
      </c>
      <c r="B40" s="15" t="s">
        <v>18</v>
      </c>
      <c r="C40" s="18">
        <f>48500+8000+58000+8000+6500</f>
        <v>129000</v>
      </c>
      <c r="D40" s="17">
        <f>48500+8000+58000+8000</f>
        <v>122500</v>
      </c>
      <c r="E40" s="17">
        <f>48500+8000+58000+8000</f>
        <v>122500</v>
      </c>
    </row>
    <row r="41" spans="1:5" ht="17.25">
      <c r="A41" s="14" t="s">
        <v>53</v>
      </c>
      <c r="B41" s="15" t="s">
        <v>19</v>
      </c>
      <c r="C41" s="18">
        <f>213100+237390</f>
        <v>450490</v>
      </c>
      <c r="D41" s="16">
        <f>265100+202390</f>
        <v>467490</v>
      </c>
      <c r="E41" s="16">
        <f>265100+202390</f>
        <v>467490</v>
      </c>
    </row>
    <row r="42" spans="1:5" ht="17.25">
      <c r="A42" s="14" t="s">
        <v>54</v>
      </c>
      <c r="B42" s="15" t="s">
        <v>20</v>
      </c>
      <c r="C42" s="18">
        <f>18307791.02+30.43+984101.16</f>
        <v>19291922.61</v>
      </c>
      <c r="D42" s="17">
        <f>14312907.02+30.43</f>
        <v>14312937.45</v>
      </c>
      <c r="E42" s="17">
        <f>14312907.02+30.43</f>
        <v>14312937.45</v>
      </c>
    </row>
    <row r="43" spans="1:5" ht="17.25">
      <c r="A43" s="11" t="s">
        <v>55</v>
      </c>
      <c r="B43" s="12" t="s">
        <v>21</v>
      </c>
      <c r="C43" s="19">
        <f>C44</f>
        <v>25790202.11</v>
      </c>
      <c r="D43" s="13">
        <f>D44</f>
        <v>14038776.49</v>
      </c>
      <c r="E43" s="13">
        <f>E44</f>
        <v>14039910.75</v>
      </c>
    </row>
    <row r="44" spans="1:5" ht="17.25">
      <c r="A44" s="14" t="s">
        <v>56</v>
      </c>
      <c r="B44" s="15" t="s">
        <v>22</v>
      </c>
      <c r="C44" s="18">
        <f>17956695.75+80033-3998+7757471.36</f>
        <v>25790202.11</v>
      </c>
      <c r="D44" s="17">
        <f>14055082.5-16306.01</f>
        <v>14038776.49</v>
      </c>
      <c r="E44" s="17">
        <f>13978117.81+61792.94</f>
        <v>14039910.75</v>
      </c>
    </row>
    <row r="45" spans="1:5" ht="17.25">
      <c r="A45" s="11">
        <v>1000</v>
      </c>
      <c r="B45" s="12" t="s">
        <v>23</v>
      </c>
      <c r="C45" s="19">
        <f>SUM(C46:C48)</f>
        <v>10850431.01</v>
      </c>
      <c r="D45" s="13">
        <f>SUM(D46:D48)</f>
        <v>6878631.75</v>
      </c>
      <c r="E45" s="13">
        <f>SUM(E46:E48)</f>
        <v>9092922.75</v>
      </c>
    </row>
    <row r="46" spans="1:5" ht="17.25">
      <c r="A46" s="14">
        <v>1001</v>
      </c>
      <c r="B46" s="15" t="s">
        <v>24</v>
      </c>
      <c r="C46" s="20">
        <v>2217974.52</v>
      </c>
      <c r="D46" s="16">
        <v>0</v>
      </c>
      <c r="E46" s="16">
        <v>0</v>
      </c>
    </row>
    <row r="47" spans="1:5" ht="17.25">
      <c r="A47" s="14">
        <v>1003</v>
      </c>
      <c r="B47" s="15" t="s">
        <v>25</v>
      </c>
      <c r="C47" s="18">
        <v>177260</v>
      </c>
      <c r="D47" s="16">
        <v>177260</v>
      </c>
      <c r="E47" s="16">
        <v>177260</v>
      </c>
    </row>
    <row r="48" spans="1:5" ht="17.25">
      <c r="A48" s="14">
        <v>1004</v>
      </c>
      <c r="B48" s="15" t="s">
        <v>26</v>
      </c>
      <c r="C48" s="18">
        <f>1465727.73+7053898.76-64430</f>
        <v>8455196.49</v>
      </c>
      <c r="D48" s="16">
        <f>1567527.13+5198274.62-64430</f>
        <v>6701371.75</v>
      </c>
      <c r="E48" s="16">
        <f>1560439.83+4143787.56+3211435.36</f>
        <v>8915662.75</v>
      </c>
    </row>
    <row r="49" spans="1:5" ht="17.25">
      <c r="A49" s="11">
        <v>1100</v>
      </c>
      <c r="B49" s="12" t="s">
        <v>27</v>
      </c>
      <c r="C49" s="19">
        <f>C50</f>
        <v>3749398.82</v>
      </c>
      <c r="D49" s="13">
        <f>D50</f>
        <v>2775824.05</v>
      </c>
      <c r="E49" s="13">
        <f>E50</f>
        <v>2755824.05</v>
      </c>
    </row>
    <row r="50" spans="1:5" ht="17.25">
      <c r="A50" s="14">
        <v>1102</v>
      </c>
      <c r="B50" s="15" t="s">
        <v>28</v>
      </c>
      <c r="C50" s="18">
        <f>3406364.82+190700+152334</f>
        <v>3749398.82</v>
      </c>
      <c r="D50" s="16">
        <f>2585124.05+190700</f>
        <v>2775824.05</v>
      </c>
      <c r="E50" s="16">
        <f>2565124.05+190700</f>
        <v>2755824.05</v>
      </c>
    </row>
    <row r="51" spans="1:5" ht="29.25" customHeight="1">
      <c r="A51" s="25" t="s">
        <v>67</v>
      </c>
      <c r="B51" s="25"/>
      <c r="C51" s="13">
        <f>C49+C45+C43+C36+C32+C27+C24+C16</f>
        <v>483194517.82</v>
      </c>
      <c r="D51" s="13">
        <f>D49+D45+D43+D36+D32+D27+D24+D16</f>
        <v>452092713.57</v>
      </c>
      <c r="E51" s="13">
        <f>E49+E45+E43+E36+E32+E27+E24+E16</f>
        <v>387667757.46000004</v>
      </c>
    </row>
    <row r="52" spans="1:5" ht="18.75">
      <c r="A52" s="6"/>
      <c r="E52" s="3"/>
    </row>
    <row r="53" spans="2:5" ht="15">
      <c r="B53" s="21"/>
      <c r="C53" s="22"/>
      <c r="D53" s="22"/>
      <c r="E53" s="22"/>
    </row>
    <row r="54" spans="2:5" ht="17.25">
      <c r="B54" s="21"/>
      <c r="C54" s="23"/>
      <c r="D54" s="23"/>
      <c r="E54" s="23"/>
    </row>
  </sheetData>
  <sheetProtection/>
  <mergeCells count="14">
    <mergeCell ref="C7:E7"/>
    <mergeCell ref="C3:E3"/>
    <mergeCell ref="C4:E4"/>
    <mergeCell ref="C5:E5"/>
    <mergeCell ref="C2:E2"/>
    <mergeCell ref="C1:E1"/>
    <mergeCell ref="A51:B51"/>
    <mergeCell ref="A11:E11"/>
    <mergeCell ref="C8:E8"/>
    <mergeCell ref="A12:E12"/>
    <mergeCell ref="C6:E6"/>
    <mergeCell ref="A13:A14"/>
    <mergeCell ref="B13:B14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2023-12-14T12:35:18Z</cp:lastPrinted>
  <dcterms:created xsi:type="dcterms:W3CDTF">2016-11-03T07:34:17Z</dcterms:created>
  <dcterms:modified xsi:type="dcterms:W3CDTF">2023-12-22T11:04:06Z</dcterms:modified>
  <cp:category/>
  <cp:version/>
  <cp:contentType/>
  <cp:contentStatus/>
</cp:coreProperties>
</file>