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<sst xmlns="http://schemas.openxmlformats.org/spreadsheetml/2006/main" count="392" uniqueCount="340">
  <si>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</si>
  <si>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</si>
  <si>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</si>
  <si>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</si>
  <si>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</si>
  <si>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</si>
  <si>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</si>
  <si>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</si>
  <si>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</si>
  <si>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</si>
  <si>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</si>
  <si>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</si>
  <si>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</si>
  <si>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</si>
  <si>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</si>
  <si>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</si>
  <si>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</si>
  <si>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</si>
  <si>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</si>
  <si>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</si>
  <si>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</si>
  <si>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</si>
  <si>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</si>
  <si>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</si>
  <si>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</si>
  <si>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</si>
  <si>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</si>
  <si>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</si>
  <si>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</si>
  <si>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</si>
  <si>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</si>
  <si>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</si>
  <si>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</si>
  <si>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</si>
  <si>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</si>
  <si>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</si>
  <si>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</si>
  <si>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</si>
  <si>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</si>
  <si>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</si>
  <si>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</si>
  <si>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</si>
  <si>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</si>
  <si>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</si>
  <si>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</si>
  <si>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</si>
  <si>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</si>
  <si>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</si>
  <si>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</si>
  <si>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</si>
  <si>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</si>
  <si>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</si>
  <si>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</si>
  <si>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</si>
  <si>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</si>
  <si>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</si>
  <si>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</si>
  <si>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</si>
  <si>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</si>
  <si>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</si>
  <si>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</si>
  <si>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</si>
  <si>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</si>
  <si>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</si>
  <si>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</si>
  <si>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</si>
  <si>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</si>
  <si>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</si>
  <si>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</si>
  <si>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</si>
  <si>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</si>
  <si>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</si>
  <si>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</si>
  <si>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</si>
  <si>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</si>
  <si>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</si>
  <si>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</si>
  <si>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</si>
  <si>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</si>
  <si>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</si>
  <si>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</si>
  <si>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</si>
  <si>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</si>
  <si>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</si>
  <si>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</si>
  <si>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</si>
  <si>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</si>
  <si>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</si>
  <si>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</si>
  <si>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</si>
  <si>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</si>
  <si>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</si>
  <si>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</si>
  <si>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</si>
  <si>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</si>
  <si>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</si>
  <si>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</si>
  <si>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</si>
  <si>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</si>
  <si>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</si>
  <si>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</si>
  <si>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</si>
  <si>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</si>
  <si>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</si>
  <si>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</si>
  <si>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</si>
  <si>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</si>
  <si>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</si>
  <si>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</si>
  <si>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</si>
  <si>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</si>
  <si>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</si>
  <si>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</si>
  <si>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</si>
  <si>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</si>
  <si>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</si>
  <si>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</si>
  <si>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</si>
  <si>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</si>
  <si>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</si>
  <si>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</si>
  <si>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</si>
  <si>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</si>
  <si>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</si>
  <si>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</si>
  <si>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</si>
  <si>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</si>
  <si>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</si>
  <si>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</si>
  <si>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</si>
  <si>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</si>
  <si>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</si>
  <si>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</si>
  <si>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</si>
  <si>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</si>
  <si>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</si>
  <si>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</si>
  <si>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</si>
  <si>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</si>
  <si>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</si>
  <si>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</si>
  <si>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</si>
  <si>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</si>
  <si>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</si>
  <si>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</si>
  <si>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</si>
  <si>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</si>
  <si>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</si>
  <si>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</si>
  <si>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</si>
  <si>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</si>
  <si>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</si>
  <si>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</si>
  <si>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</si>
  <si>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</si>
  <si>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</si>
  <si>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</si>
  <si>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</si>
  <si>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</si>
  <si>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</si>
  <si>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</si>
  <si>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</si>
  <si>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</si>
  <si>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</si>
  <si>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</si>
  <si>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</si>
  <si>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</si>
  <si>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</si>
  <si>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</si>
  <si>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</si>
  <si>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</si>
  <si>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</si>
  <si>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</si>
  <si>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</si>
  <si>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</si>
  <si>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</si>
  <si>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</si>
  <si>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</si>
  <si>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</si>
  <si>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</si>
  <si>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</si>
  <si>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</si>
  <si>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</si>
  <si>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</si>
  <si>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</si>
  <si>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</si>
  <si>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</si>
  <si>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</si>
  <si>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</si>
  <si>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</si>
  <si>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</si>
  <si>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</si>
  <si>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</si>
  <si>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</si>
  <si>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</si>
  <si>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</si>
  <si>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</si>
  <si>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</si>
  <si>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</si>
  <si>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</si>
  <si>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</si>
  <si>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</si>
  <si>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</si>
  <si>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</si>
  <si>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</si>
  <si>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</si>
  <si>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</si>
  <si>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</si>
  <si>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</si>
  <si>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</si>
  <si>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</si>
  <si>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</si>
  <si>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</si>
  <si>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</si>
  <si>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</si>
  <si>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</si>
  <si>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</si>
  <si>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</si>
  <si>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</si>
  <si>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</si>
  <si>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</si>
  <si>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</si>
  <si>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</si>
  <si>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</si>
  <si>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</si>
  <si>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</si>
  <si>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</si>
  <si>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</si>
  <si>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</si>
  <si>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</si>
  <si>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</si>
  <si>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</si>
  <si>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</si>
  <si>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</si>
  <si>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</si>
  <si>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</si>
  <si>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</si>
  <si>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</si>
  <si>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</si>
  <si>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</si>
  <si>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</si>
  <si>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</si>
  <si>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</si>
  <si>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</si>
  <si>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</si>
  <si>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</si>
  <si>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</si>
  <si>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</si>
  <si>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</si>
  <si>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</si>
  <si>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</si>
  <si>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</si>
  <si>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</si>
  <si>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</si>
  <si>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</si>
  <si>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</si>
  <si>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</si>
  <si>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</si>
  <si>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</si>
  <si>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</si>
  <si>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</si>
  <si>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</si>
  <si>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</si>
  <si>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</si>
  <si>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</si>
  <si>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</si>
  <si>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</si>
  <si>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</si>
  <si>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</si>
  <si>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</si>
  <si>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</si>
  <si>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</si>
  <si>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</si>
  <si>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</si>
  <si>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</si>
  <si>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</si>
  <si>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</si>
  <si>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</si>
  <si>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</si>
  <si>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</si>
  <si>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</si>
  <si>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</si>
  <si>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</si>
  <si>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</si>
  <si>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</si>
  <si>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</si>
  <si>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</si>
  <si>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</si>
  <si>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</si>
  <si>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</si>
  <si>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</si>
  <si>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</si>
  <si>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</si>
  <si>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</si>
  <si>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</si>
  <si>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</si>
  <si>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</si>
  <si>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</si>
  <si>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</si>
  <si>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</si>
  <si>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</si>
  <si>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</si>
  <si>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</si>
  <si>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>000 2 02 20077 00 0000 151</t>
  </si>
  <si>
    <t>044 2 02 20077 05 0000 151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</si>
  <si>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</si>
  <si>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t>000 1 07 00000 00 0000 000</t>
  </si>
  <si>
    <t xml:space="preserve">НАЛОГИ, СБОРЫ И РЕГУЛЯРНЫЕ ПЛАТЕЖИ ЗА ПОЛЬЗОВАНИЕ ПРИРОДНЫМИ РЕСУРСАМИ
</t>
  </si>
  <si>
    <t>000 1 14 06025 05 0000 430</t>
  </si>
  <si>
    <t>041 1 14 06025 05 0000 430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</si>
  <si>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</si>
  <si>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322 1 16 43000 01 0000 140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</si>
  <si>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</si>
  <si>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</si>
  <si>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</si>
  <si>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</si>
  <si>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</si>
  <si>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</si>
  <si>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</si>
  <si>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</si>
  <si>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14"/>
        <rFont val="Times New Roman"/>
        <family val="1"/>
      </rPr>
      <t>000 1 07 01000 01 0000 110</t>
    </r>
    <r>
      <rPr>
        <b/>
        <sz val="14"/>
        <rFont val="Times New Roman"/>
        <family val="1"/>
      </rPr>
      <t xml:space="preserve">
</t>
    </r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</si>
  <si>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</si>
  <si>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</si>
  <si>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</si>
  <si>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</si>
  <si>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182 1 05 02020 02 0000 110</t>
  </si>
  <si>
    <t>000 1 05 02020 02 0000 110</t>
  </si>
  <si>
    <t>048 1 12 01042 01 0000 120</t>
  </si>
  <si>
    <t>000 1 12 01042 01 0000 120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</si>
  <si>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</si>
  <si>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Плата за размещение твердых коммунальных отходов
</t>
  </si>
  <si>
    <t>Приложение № 2</t>
  </si>
  <si>
    <t>(приложение изложено в новой редакции в соответствии с решением Совета Южского муниципального района от 19.12.2018 № 101) (в редакции решения Совета Южского муниципального района от 25.12.2018 № 109)</t>
  </si>
  <si>
    <r>
      <t xml:space="preserve">БЕЗВОЗМЕЗДНЫЕ ПОСТУПЛЕНИЯ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 </t>
    </r>
  </si>
  <si>
    <r>
      <t xml:space="preserve">БЕЗВОЗМЕЗДНЫЕ ПОСТУПЛЕНИЯ ОТ ДРУГИХ БЮДЖЕТОВ БЮДЖЕТНОЙ СИСТЕМЫ РОССИЙСКОЙ ФЕДЕРАЦИИ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 </t>
    </r>
  </si>
  <si>
    <r>
      <t xml:space="preserve">Субсидии бюджетам бюджетной системы Российской Федерации (межбюджетные субсидии)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25.12.2018 № 109)</t>
    </r>
  </si>
  <si>
    <r>
      <t xml:space="preserve">Субсидии бюджетам на софинансирование капитальных вложений в объекты государственной (муниципальной) собственности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
</t>
    </r>
  </si>
  <si>
    <r>
      <t xml:space="preserve">Субсидии бюджетам муниципальных районов на софинансирование капитальных вложений в объекты муниципальной собственности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
</t>
    </r>
  </si>
  <si>
    <r>
      <t xml:space="preserve">Субсидии бюджетам муниципальных районов на софинансирование капитальных вложений в объекты муниципальной собственности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25.12.2018 № 109)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</si>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</sst>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tabSelected="1" zoomScalePageLayoutView="0" workbookViewId="0" topLeftCell="A198">
      <selection activeCell="A201" sqref="A20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58" t="s">
        <v>331</v>
      </c>
      <c r="D1" s="58"/>
      <c r="E1" s="58"/>
    </row>
    <row r="2" spans="3:5" ht="18.75">
      <c r="C2" s="58" t="s">
        <v>66</v>
      </c>
      <c r="D2" s="58"/>
      <c r="E2" s="58"/>
    </row>
    <row r="3" spans="3:5" ht="18.75">
      <c r="C3" s="58" t="s">
        <v>67</v>
      </c>
      <c r="D3" s="58"/>
      <c r="E3" s="58"/>
    </row>
    <row r="4" spans="3:5" ht="18.75">
      <c r="C4" s="58" t="s">
        <v>68</v>
      </c>
      <c r="D4" s="58"/>
      <c r="E4" s="58"/>
    </row>
    <row r="5" spans="3:5" ht="18.75">
      <c r="C5" s="58" t="s">
        <v>67</v>
      </c>
      <c r="D5" s="58"/>
      <c r="E5" s="58"/>
    </row>
    <row r="6" spans="3:5" ht="18.75">
      <c r="C6" s="58" t="s">
        <v>233</v>
      </c>
      <c r="D6" s="58"/>
      <c r="E6" s="58"/>
    </row>
    <row r="7" spans="3:5" ht="18.75">
      <c r="C7" s="51" t="s">
        <v>234</v>
      </c>
      <c r="D7" s="51"/>
      <c r="E7" s="51"/>
    </row>
    <row r="8" spans="3:5" ht="18.75">
      <c r="C8" s="55" t="s">
        <v>244</v>
      </c>
      <c r="D8" s="55"/>
      <c r="E8" s="55"/>
    </row>
    <row r="9" ht="18.75">
      <c r="C9" s="5"/>
    </row>
    <row r="10" ht="18.75">
      <c r="E10" s="5" t="s">
        <v>69</v>
      </c>
    </row>
    <row r="12" spans="1:5" ht="40.5" customHeight="1">
      <c r="A12" s="56" t="s">
        <v>242</v>
      </c>
      <c r="B12" s="56"/>
      <c r="C12" s="56"/>
      <c r="D12" s="56"/>
      <c r="E12" s="56"/>
    </row>
    <row r="13" spans="1:5" ht="33.75" customHeight="1">
      <c r="A13" s="57" t="s">
        <v>332</v>
      </c>
      <c r="B13" s="57"/>
      <c r="C13" s="57"/>
      <c r="D13" s="57"/>
      <c r="E13" s="57"/>
    </row>
    <row r="14" spans="1:5" ht="42.75" customHeight="1">
      <c r="A14" s="52" t="s">
        <v>64</v>
      </c>
      <c r="B14" s="54" t="s">
        <v>65</v>
      </c>
      <c r="C14" s="54" t="s">
        <v>93</v>
      </c>
      <c r="D14" s="54"/>
      <c r="E14" s="54"/>
    </row>
    <row r="15" spans="1:5" ht="18.75">
      <c r="A15" s="53"/>
      <c r="B15" s="54"/>
      <c r="C15" s="24" t="s">
        <v>167</v>
      </c>
      <c r="D15" s="23" t="s">
        <v>168</v>
      </c>
      <c r="E15" s="23" t="s">
        <v>235</v>
      </c>
    </row>
    <row r="16" spans="1:5" ht="18.75">
      <c r="A16" s="16">
        <v>1</v>
      </c>
      <c r="B16" s="16">
        <v>2</v>
      </c>
      <c r="C16" s="6">
        <v>3</v>
      </c>
      <c r="D16" s="25">
        <v>4</v>
      </c>
      <c r="E16" s="25">
        <v>5</v>
      </c>
    </row>
    <row r="17" spans="1:5" ht="45" customHeight="1">
      <c r="A17" s="17" t="s">
        <v>10</v>
      </c>
      <c r="B17" s="18" t="s">
        <v>314</v>
      </c>
      <c r="C17" s="12">
        <f>C18+C28+C38+C55++C63+C79+C90+C101+C115+C143+C51</f>
        <v>64728996.120000005</v>
      </c>
      <c r="D17" s="12">
        <f>D18+D28+D38+D55++D63+D79+D90+D101+D115+D143+D51</f>
        <v>62785100</v>
      </c>
      <c r="E17" s="12">
        <f>E18+E28+E38+E55++E63+E79+E90+E101+E115+E143+E51</f>
        <v>62785100</v>
      </c>
    </row>
    <row r="18" spans="1:5" ht="18.75">
      <c r="A18" s="17" t="s">
        <v>11</v>
      </c>
      <c r="B18" s="18" t="s">
        <v>12</v>
      </c>
      <c r="C18" s="12">
        <f>C19</f>
        <v>49052334.98</v>
      </c>
      <c r="D18" s="12">
        <f>D19</f>
        <v>46328723.97</v>
      </c>
      <c r="E18" s="12">
        <f>E19</f>
        <v>46295567.85</v>
      </c>
    </row>
    <row r="19" spans="1:5" ht="18.75">
      <c r="A19" s="13" t="s">
        <v>13</v>
      </c>
      <c r="B19" s="14" t="s">
        <v>14</v>
      </c>
      <c r="C19" s="19">
        <f>C20+C22+C26+C24</f>
        <v>49052334.98</v>
      </c>
      <c r="D19" s="19">
        <f>D20+D22+D26+D24</f>
        <v>46328723.97</v>
      </c>
      <c r="E19" s="19">
        <f>E20+E22+E26+E24</f>
        <v>46295567.85</v>
      </c>
    </row>
    <row r="20" spans="1:5" ht="150.75" customHeight="1">
      <c r="A20" s="13" t="s">
        <v>99</v>
      </c>
      <c r="B20" s="10" t="s">
        <v>78</v>
      </c>
      <c r="C20" s="7">
        <f>C21</f>
        <v>48722534.98</v>
      </c>
      <c r="D20" s="7">
        <f>D21</f>
        <v>45715128.97</v>
      </c>
      <c r="E20" s="7">
        <f>E21</f>
        <v>45681972.85</v>
      </c>
    </row>
    <row r="21" spans="1:5" ht="153" customHeight="1">
      <c r="A21" s="22" t="s">
        <v>15</v>
      </c>
      <c r="B21" s="26" t="s">
        <v>78</v>
      </c>
      <c r="C21" s="7">
        <f>46442534.98+280000+2000000</f>
        <v>48722534.98</v>
      </c>
      <c r="D21" s="7">
        <v>45715128.97</v>
      </c>
      <c r="E21" s="7">
        <v>45681972.85</v>
      </c>
    </row>
    <row r="22" spans="1:5" ht="210" customHeight="1">
      <c r="A22" s="22" t="s">
        <v>100</v>
      </c>
      <c r="B22" s="26" t="s">
        <v>17</v>
      </c>
      <c r="C22" s="11">
        <f>C23</f>
        <v>112800</v>
      </c>
      <c r="D22" s="11">
        <f>D23</f>
        <v>269595</v>
      </c>
      <c r="E22" s="11">
        <f>E23</f>
        <v>269595</v>
      </c>
    </row>
    <row r="23" spans="1:5" ht="207" customHeight="1">
      <c r="A23" s="22" t="s">
        <v>16</v>
      </c>
      <c r="B23" s="26" t="s">
        <v>17</v>
      </c>
      <c r="C23" s="11">
        <f>259800-100000-19000-28000</f>
        <v>112800</v>
      </c>
      <c r="D23" s="11">
        <v>269595</v>
      </c>
      <c r="E23" s="11">
        <v>269595</v>
      </c>
    </row>
    <row r="24" spans="1:5" ht="94.5" customHeight="1">
      <c r="A24" s="22" t="s">
        <v>101</v>
      </c>
      <c r="B24" s="30" t="s">
        <v>72</v>
      </c>
      <c r="C24" s="8">
        <f>C25</f>
        <v>75000</v>
      </c>
      <c r="D24" s="8">
        <f>D25</f>
        <v>113000</v>
      </c>
      <c r="E24" s="8">
        <f>E25</f>
        <v>113000</v>
      </c>
    </row>
    <row r="25" spans="1:5" ht="93.75">
      <c r="A25" s="22" t="s">
        <v>18</v>
      </c>
      <c r="B25" s="30" t="s">
        <v>72</v>
      </c>
      <c r="C25" s="8">
        <f>113000-60000+22000</f>
        <v>75000</v>
      </c>
      <c r="D25" s="8">
        <v>113000</v>
      </c>
      <c r="E25" s="8">
        <v>113000</v>
      </c>
    </row>
    <row r="26" spans="1:5" ht="186.75" customHeight="1">
      <c r="A26" s="22" t="s">
        <v>102</v>
      </c>
      <c r="B26" s="26" t="s">
        <v>166</v>
      </c>
      <c r="C26" s="8">
        <f>C27</f>
        <v>142000</v>
      </c>
      <c r="D26" s="8">
        <f>D27</f>
        <v>231000</v>
      </c>
      <c r="E26" s="8">
        <f>E27</f>
        <v>231000</v>
      </c>
    </row>
    <row r="27" spans="1:5" ht="186.75" customHeight="1">
      <c r="A27" s="22" t="s">
        <v>19</v>
      </c>
      <c r="B27" s="26" t="s">
        <v>166</v>
      </c>
      <c r="C27" s="8">
        <f>231000-120000+19000+6000+6000</f>
        <v>142000</v>
      </c>
      <c r="D27" s="8">
        <v>231000</v>
      </c>
      <c r="E27" s="8">
        <v>231000</v>
      </c>
    </row>
    <row r="28" spans="1:5" s="9" customFormat="1" ht="78" customHeight="1">
      <c r="A28" s="36" t="s">
        <v>70</v>
      </c>
      <c r="B28" s="37" t="s">
        <v>79</v>
      </c>
      <c r="C28" s="21">
        <f>C29</f>
        <v>4143449</v>
      </c>
      <c r="D28" s="21">
        <f>D29</f>
        <v>4360552</v>
      </c>
      <c r="E28" s="21">
        <f>E29</f>
        <v>4364476</v>
      </c>
    </row>
    <row r="29" spans="1:5" ht="56.25">
      <c r="A29" s="38" t="s">
        <v>71</v>
      </c>
      <c r="B29" s="39" t="s">
        <v>80</v>
      </c>
      <c r="C29" s="8">
        <f>C30+C32+C34+C36</f>
        <v>4143449</v>
      </c>
      <c r="D29" s="8">
        <f>D30+D32+D34+D36</f>
        <v>4360552</v>
      </c>
      <c r="E29" s="8">
        <f>E30+E32+E34+E36</f>
        <v>4364476</v>
      </c>
    </row>
    <row r="30" spans="1:5" ht="131.25" customHeight="1">
      <c r="A30" s="38" t="s">
        <v>105</v>
      </c>
      <c r="B30" s="26" t="s">
        <v>81</v>
      </c>
      <c r="C30" s="8">
        <f>C31</f>
        <v>1751150</v>
      </c>
      <c r="D30" s="8">
        <f>D31</f>
        <v>1513380</v>
      </c>
      <c r="E30" s="8">
        <f>E31</f>
        <v>1514742</v>
      </c>
    </row>
    <row r="31" spans="1:5" ht="131.25" customHeight="1">
      <c r="A31" s="38" t="s">
        <v>137</v>
      </c>
      <c r="B31" s="26" t="s">
        <v>81</v>
      </c>
      <c r="C31" s="8">
        <f>1506750+20850-30600+149150+105000</f>
        <v>1751150</v>
      </c>
      <c r="D31" s="8">
        <v>1513380</v>
      </c>
      <c r="E31" s="8">
        <v>1514742</v>
      </c>
    </row>
    <row r="32" spans="1:5" ht="168" customHeight="1">
      <c r="A32" s="38" t="s">
        <v>104</v>
      </c>
      <c r="B32" s="26" t="s">
        <v>82</v>
      </c>
      <c r="C32" s="8">
        <f>C33</f>
        <v>17081</v>
      </c>
      <c r="D32" s="8">
        <f>D33</f>
        <v>18161</v>
      </c>
      <c r="E32" s="8">
        <f>E33</f>
        <v>18177</v>
      </c>
    </row>
    <row r="33" spans="1:5" ht="168" customHeight="1">
      <c r="A33" s="38" t="s">
        <v>138</v>
      </c>
      <c r="B33" s="26" t="s">
        <v>82</v>
      </c>
      <c r="C33" s="8">
        <f>18081-7000+6000</f>
        <v>17081</v>
      </c>
      <c r="D33" s="8">
        <v>18161</v>
      </c>
      <c r="E33" s="8">
        <v>18177</v>
      </c>
    </row>
    <row r="34" spans="1:5" ht="150">
      <c r="A34" s="38" t="s">
        <v>103</v>
      </c>
      <c r="B34" s="26" t="s">
        <v>83</v>
      </c>
      <c r="C34" s="8">
        <f>C35</f>
        <v>2755218</v>
      </c>
      <c r="D34" s="8">
        <f>D35</f>
        <v>2829011</v>
      </c>
      <c r="E34" s="8">
        <f>E35</f>
        <v>2831557</v>
      </c>
    </row>
    <row r="35" spans="1:5" ht="150">
      <c r="A35" s="38" t="s">
        <v>139</v>
      </c>
      <c r="B35" s="26" t="s">
        <v>83</v>
      </c>
      <c r="C35" s="8">
        <f>2816618-61400</f>
        <v>2755218</v>
      </c>
      <c r="D35" s="8">
        <v>2829011</v>
      </c>
      <c r="E35" s="8">
        <v>2831557</v>
      </c>
    </row>
    <row r="36" spans="1:5" ht="150" customHeight="1">
      <c r="A36" s="38" t="s">
        <v>271</v>
      </c>
      <c r="B36" s="26" t="s">
        <v>273</v>
      </c>
      <c r="C36" s="8">
        <f>C37</f>
        <v>-380000</v>
      </c>
      <c r="D36" s="8">
        <f>D37</f>
        <v>0</v>
      </c>
      <c r="E36" s="8">
        <f>E37</f>
        <v>0</v>
      </c>
    </row>
    <row r="37" spans="1:5" ht="164.25" customHeight="1">
      <c r="A37" s="38" t="s">
        <v>272</v>
      </c>
      <c r="B37" s="26" t="s">
        <v>273</v>
      </c>
      <c r="C37" s="8">
        <f>-275000-105000</f>
        <v>-380000</v>
      </c>
      <c r="D37" s="8">
        <v>0</v>
      </c>
      <c r="E37" s="8">
        <v>0</v>
      </c>
    </row>
    <row r="38" spans="1:5" ht="37.5">
      <c r="A38" s="31" t="s">
        <v>20</v>
      </c>
      <c r="B38" s="32" t="s">
        <v>169</v>
      </c>
      <c r="C38" s="35">
        <f>C39+C44+C47</f>
        <v>4398287.2</v>
      </c>
      <c r="D38" s="35">
        <f>D39+D44+D47</f>
        <v>6992000</v>
      </c>
      <c r="E38" s="35">
        <f>E39+E44+E47</f>
        <v>7005000</v>
      </c>
    </row>
    <row r="39" spans="1:5" ht="37.5">
      <c r="A39" s="22" t="s">
        <v>73</v>
      </c>
      <c r="B39" s="30" t="s">
        <v>170</v>
      </c>
      <c r="C39" s="40">
        <f>C40+C42</f>
        <v>4185364.7300000004</v>
      </c>
      <c r="D39" s="40">
        <f>D40+D42</f>
        <v>6890000</v>
      </c>
      <c r="E39" s="40">
        <f>E40+E42</f>
        <v>6890000</v>
      </c>
    </row>
    <row r="40" spans="1:5" ht="37.5">
      <c r="A40" s="22" t="s">
        <v>107</v>
      </c>
      <c r="B40" s="30" t="s">
        <v>171</v>
      </c>
      <c r="C40" s="40">
        <f>C41</f>
        <v>4185283.6500000004</v>
      </c>
      <c r="D40" s="40">
        <f>D41</f>
        <v>6890000</v>
      </c>
      <c r="E40" s="40">
        <f>E41</f>
        <v>6890000</v>
      </c>
    </row>
    <row r="41" spans="1:5" ht="37.5">
      <c r="A41" s="22" t="s">
        <v>21</v>
      </c>
      <c r="B41" s="30" t="s">
        <v>172</v>
      </c>
      <c r="C41" s="40">
        <f>6890000-20850-192827.35-103000-32939-169000-47000-139100-2000000</f>
        <v>4185283.6500000004</v>
      </c>
      <c r="D41" s="40">
        <v>6890000</v>
      </c>
      <c r="E41" s="40">
        <v>6890000</v>
      </c>
    </row>
    <row r="42" spans="1:5" ht="85.5" customHeight="1">
      <c r="A42" s="22" t="s">
        <v>326</v>
      </c>
      <c r="B42" s="30" t="s">
        <v>329</v>
      </c>
      <c r="C42" s="40">
        <f>C43</f>
        <v>81.08</v>
      </c>
      <c r="D42" s="40">
        <f>D43</f>
        <v>0</v>
      </c>
      <c r="E42" s="40">
        <f>E43</f>
        <v>0</v>
      </c>
    </row>
    <row r="43" spans="1:5" ht="85.5" customHeight="1">
      <c r="A43" s="22" t="s">
        <v>325</v>
      </c>
      <c r="B43" s="30" t="s">
        <v>329</v>
      </c>
      <c r="C43" s="40">
        <v>81.08</v>
      </c>
      <c r="D43" s="40">
        <v>0</v>
      </c>
      <c r="E43" s="40">
        <v>0</v>
      </c>
    </row>
    <row r="44" spans="1:5" ht="24" customHeight="1">
      <c r="A44" s="22" t="s">
        <v>74</v>
      </c>
      <c r="B44" s="30" t="s">
        <v>23</v>
      </c>
      <c r="C44" s="40">
        <f aca="true" t="shared" si="0" ref="C44:E45">C45</f>
        <v>30501.56</v>
      </c>
      <c r="D44" s="40">
        <f t="shared" si="0"/>
        <v>12000</v>
      </c>
      <c r="E44" s="40">
        <f t="shared" si="0"/>
        <v>15000</v>
      </c>
    </row>
    <row r="45" spans="1:5" ht="24" customHeight="1">
      <c r="A45" s="22" t="s">
        <v>118</v>
      </c>
      <c r="B45" s="30" t="s">
        <v>23</v>
      </c>
      <c r="C45" s="40">
        <f t="shared" si="0"/>
        <v>30501.56</v>
      </c>
      <c r="D45" s="40">
        <f t="shared" si="0"/>
        <v>12000</v>
      </c>
      <c r="E45" s="40">
        <f t="shared" si="0"/>
        <v>15000</v>
      </c>
    </row>
    <row r="46" spans="1:5" ht="24" customHeight="1">
      <c r="A46" s="22" t="s">
        <v>22</v>
      </c>
      <c r="B46" s="30" t="s">
        <v>23</v>
      </c>
      <c r="C46" s="40">
        <f>10000+20501.56</f>
        <v>30501.56</v>
      </c>
      <c r="D46" s="40">
        <v>12000</v>
      </c>
      <c r="E46" s="40">
        <v>15000</v>
      </c>
    </row>
    <row r="47" spans="1:5" ht="64.5" customHeight="1">
      <c r="A47" s="22" t="s">
        <v>142</v>
      </c>
      <c r="B47" s="39" t="s">
        <v>143</v>
      </c>
      <c r="C47" s="40">
        <f aca="true" t="shared" si="1" ref="C47:E48">C48</f>
        <v>182420.91</v>
      </c>
      <c r="D47" s="40">
        <f t="shared" si="1"/>
        <v>90000</v>
      </c>
      <c r="E47" s="40">
        <f t="shared" si="1"/>
        <v>100000</v>
      </c>
    </row>
    <row r="48" spans="1:5" ht="82.5" customHeight="1">
      <c r="A48" s="22" t="s">
        <v>164</v>
      </c>
      <c r="B48" s="39" t="s">
        <v>173</v>
      </c>
      <c r="C48" s="40">
        <f t="shared" si="1"/>
        <v>182420.91</v>
      </c>
      <c r="D48" s="40">
        <f t="shared" si="1"/>
        <v>90000</v>
      </c>
      <c r="E48" s="40">
        <f t="shared" si="1"/>
        <v>100000</v>
      </c>
    </row>
    <row r="49" spans="1:5" ht="81" customHeight="1">
      <c r="A49" s="22" t="s">
        <v>165</v>
      </c>
      <c r="B49" s="39" t="s">
        <v>174</v>
      </c>
      <c r="C49" s="40">
        <f>80000+47000+10700+44720.91</f>
        <v>182420.91</v>
      </c>
      <c r="D49" s="40">
        <v>90000</v>
      </c>
      <c r="E49" s="40">
        <v>100000</v>
      </c>
    </row>
    <row r="50" spans="1:5" ht="24" customHeight="1" hidden="1">
      <c r="A50" s="31" t="s">
        <v>144</v>
      </c>
      <c r="B50" s="32" t="s">
        <v>145</v>
      </c>
      <c r="C50" s="35">
        <v>0</v>
      </c>
      <c r="D50" s="35">
        <v>0</v>
      </c>
      <c r="E50" s="35">
        <v>0</v>
      </c>
    </row>
    <row r="51" spans="1:5" ht="72" customHeight="1">
      <c r="A51" s="31" t="s">
        <v>306</v>
      </c>
      <c r="B51" s="32" t="s">
        <v>307</v>
      </c>
      <c r="C51" s="35">
        <f>C52</f>
        <v>271889</v>
      </c>
      <c r="D51" s="35">
        <f>D53</f>
        <v>0</v>
      </c>
      <c r="E51" s="35">
        <f>E53</f>
        <v>0</v>
      </c>
    </row>
    <row r="52" spans="1:5" ht="30.75" customHeight="1">
      <c r="A52" s="31" t="s">
        <v>320</v>
      </c>
      <c r="B52" s="30" t="s">
        <v>321</v>
      </c>
      <c r="C52" s="40">
        <f>C53</f>
        <v>271889</v>
      </c>
      <c r="D52" s="40">
        <f>D53</f>
        <v>0</v>
      </c>
      <c r="E52" s="40">
        <f>E53</f>
        <v>0</v>
      </c>
    </row>
    <row r="53" spans="1:5" ht="63.75" customHeight="1">
      <c r="A53" s="22" t="s">
        <v>322</v>
      </c>
      <c r="B53" s="30" t="s">
        <v>323</v>
      </c>
      <c r="C53" s="40">
        <f>C54</f>
        <v>271889</v>
      </c>
      <c r="D53" s="40">
        <f>D54</f>
        <v>0</v>
      </c>
      <c r="E53" s="40">
        <f>E54</f>
        <v>0</v>
      </c>
    </row>
    <row r="54" spans="1:5" ht="73.5" customHeight="1">
      <c r="A54" s="22" t="s">
        <v>324</v>
      </c>
      <c r="B54" s="30" t="s">
        <v>323</v>
      </c>
      <c r="C54" s="40">
        <f>32939+50782+188168</f>
        <v>271889</v>
      </c>
      <c r="D54" s="40">
        <v>0</v>
      </c>
      <c r="E54" s="40">
        <v>0</v>
      </c>
    </row>
    <row r="55" spans="1:5" ht="24.75" customHeight="1">
      <c r="A55" s="31" t="s">
        <v>24</v>
      </c>
      <c r="B55" s="32" t="s">
        <v>175</v>
      </c>
      <c r="C55" s="35">
        <f>C58+C61</f>
        <v>1222471.57</v>
      </c>
      <c r="D55" s="35">
        <f>D58+D61</f>
        <v>1110000</v>
      </c>
      <c r="E55" s="35">
        <f>E58+E61</f>
        <v>1110000</v>
      </c>
    </row>
    <row r="56" spans="1:5" ht="63.75" customHeight="1">
      <c r="A56" s="22" t="s">
        <v>106</v>
      </c>
      <c r="B56" s="30" t="s">
        <v>176</v>
      </c>
      <c r="C56" s="11">
        <f aca="true" t="shared" si="2" ref="C56:E57">C57</f>
        <v>1222471.57</v>
      </c>
      <c r="D56" s="11">
        <f t="shared" si="2"/>
        <v>1100000</v>
      </c>
      <c r="E56" s="11">
        <f t="shared" si="2"/>
        <v>1100000</v>
      </c>
    </row>
    <row r="57" spans="1:5" ht="102.75" customHeight="1">
      <c r="A57" s="22" t="s">
        <v>108</v>
      </c>
      <c r="B57" s="26" t="s">
        <v>177</v>
      </c>
      <c r="C57" s="11">
        <f t="shared" si="2"/>
        <v>1222471.57</v>
      </c>
      <c r="D57" s="11">
        <f t="shared" si="2"/>
        <v>1100000</v>
      </c>
      <c r="E57" s="11">
        <f t="shared" si="2"/>
        <v>1100000</v>
      </c>
    </row>
    <row r="58" spans="1:5" ht="105" customHeight="1">
      <c r="A58" s="22" t="s">
        <v>25</v>
      </c>
      <c r="B58" s="26" t="s">
        <v>178</v>
      </c>
      <c r="C58" s="11">
        <f>1100000+122471.57</f>
        <v>1222471.57</v>
      </c>
      <c r="D58" s="11">
        <v>1100000</v>
      </c>
      <c r="E58" s="11">
        <v>1100000</v>
      </c>
    </row>
    <row r="59" spans="1:5" ht="75">
      <c r="A59" s="22" t="s">
        <v>26</v>
      </c>
      <c r="B59" s="30" t="s">
        <v>84</v>
      </c>
      <c r="C59" s="8">
        <f aca="true" t="shared" si="3" ref="C59:E60">C60</f>
        <v>0</v>
      </c>
      <c r="D59" s="8">
        <f t="shared" si="3"/>
        <v>10000</v>
      </c>
      <c r="E59" s="8">
        <f t="shared" si="3"/>
        <v>10000</v>
      </c>
    </row>
    <row r="60" spans="1:5" ht="56.25">
      <c r="A60" s="22" t="s">
        <v>109</v>
      </c>
      <c r="B60" s="26" t="s">
        <v>123</v>
      </c>
      <c r="C60" s="8">
        <f t="shared" si="3"/>
        <v>0</v>
      </c>
      <c r="D60" s="8">
        <f t="shared" si="3"/>
        <v>10000</v>
      </c>
      <c r="E60" s="8">
        <f t="shared" si="3"/>
        <v>10000</v>
      </c>
    </row>
    <row r="61" spans="1:5" ht="56.25" customHeight="1">
      <c r="A61" s="22" t="s">
        <v>140</v>
      </c>
      <c r="B61" s="26" t="s">
        <v>123</v>
      </c>
      <c r="C61" s="8">
        <f>10000-10000</f>
        <v>0</v>
      </c>
      <c r="D61" s="41">
        <v>10000</v>
      </c>
      <c r="E61" s="41">
        <v>10000</v>
      </c>
    </row>
    <row r="62" spans="1:5" ht="99.75" customHeight="1" hidden="1">
      <c r="A62" s="31" t="s">
        <v>146</v>
      </c>
      <c r="B62" s="33" t="s">
        <v>147</v>
      </c>
      <c r="C62" s="21">
        <v>0</v>
      </c>
      <c r="D62" s="21">
        <v>0</v>
      </c>
      <c r="E62" s="21">
        <v>0</v>
      </c>
    </row>
    <row r="63" spans="1:8" ht="96.75" customHeight="1">
      <c r="A63" s="31" t="s">
        <v>27</v>
      </c>
      <c r="B63" s="32" t="s">
        <v>179</v>
      </c>
      <c r="C63" s="35">
        <f>C67+C64</f>
        <v>2305912.1399999997</v>
      </c>
      <c r="D63" s="35">
        <f>D67+D64</f>
        <v>1129103.88</v>
      </c>
      <c r="E63" s="35">
        <f>E67+E64</f>
        <v>1117000</v>
      </c>
      <c r="F63" s="27"/>
      <c r="G63" s="27"/>
      <c r="H63" s="27"/>
    </row>
    <row r="64" spans="1:8" ht="69.75" customHeight="1">
      <c r="A64" s="22" t="s">
        <v>209</v>
      </c>
      <c r="B64" s="30" t="s">
        <v>211</v>
      </c>
      <c r="C64" s="40">
        <f aca="true" t="shared" si="4" ref="C64:E65">C65</f>
        <v>34482.55</v>
      </c>
      <c r="D64" s="40">
        <f t="shared" si="4"/>
        <v>12103.88</v>
      </c>
      <c r="E64" s="40">
        <f t="shared" si="4"/>
        <v>0</v>
      </c>
      <c r="F64" s="27"/>
      <c r="G64" s="27"/>
      <c r="H64" s="27"/>
    </row>
    <row r="65" spans="1:8" ht="87.75" customHeight="1">
      <c r="A65" s="22" t="s">
        <v>210</v>
      </c>
      <c r="B65" s="30" t="s">
        <v>212</v>
      </c>
      <c r="C65" s="40">
        <f t="shared" si="4"/>
        <v>34482.55</v>
      </c>
      <c r="D65" s="40">
        <f t="shared" si="4"/>
        <v>12103.88</v>
      </c>
      <c r="E65" s="40">
        <f t="shared" si="4"/>
        <v>0</v>
      </c>
      <c r="F65" s="27"/>
      <c r="G65" s="27"/>
      <c r="H65" s="27"/>
    </row>
    <row r="66" spans="1:8" ht="84.75" customHeight="1">
      <c r="A66" s="22" t="s">
        <v>213</v>
      </c>
      <c r="B66" s="30" t="s">
        <v>212</v>
      </c>
      <c r="C66" s="40">
        <v>34482.55</v>
      </c>
      <c r="D66" s="40">
        <v>12103.88</v>
      </c>
      <c r="E66" s="40">
        <v>0</v>
      </c>
      <c r="F66" s="27"/>
      <c r="G66" s="27"/>
      <c r="H66" s="27"/>
    </row>
    <row r="67" spans="1:5" ht="177.75" customHeight="1">
      <c r="A67" s="22" t="s">
        <v>28</v>
      </c>
      <c r="B67" s="26" t="s">
        <v>241</v>
      </c>
      <c r="C67" s="11">
        <f>C68+C73+C76</f>
        <v>2271429.59</v>
      </c>
      <c r="D67" s="11">
        <f>D68+D73+D76</f>
        <v>1117000</v>
      </c>
      <c r="E67" s="11">
        <f>E68+E73+E76</f>
        <v>1117000</v>
      </c>
    </row>
    <row r="68" spans="1:5" ht="142.5" customHeight="1">
      <c r="A68" s="22" t="s">
        <v>55</v>
      </c>
      <c r="B68" s="26" t="s">
        <v>180</v>
      </c>
      <c r="C68" s="8">
        <f>C71+C69</f>
        <v>1859167.5</v>
      </c>
      <c r="D68" s="8">
        <f>D71+D69</f>
        <v>1050000</v>
      </c>
      <c r="E68" s="8">
        <f>E71+E69</f>
        <v>1050000</v>
      </c>
    </row>
    <row r="69" spans="1:5" ht="198.75" customHeight="1">
      <c r="A69" s="22" t="s">
        <v>214</v>
      </c>
      <c r="B69" s="26" t="s">
        <v>216</v>
      </c>
      <c r="C69" s="8">
        <f>C70</f>
        <v>748082.49</v>
      </c>
      <c r="D69" s="8">
        <f>D70</f>
        <v>150000</v>
      </c>
      <c r="E69" s="8">
        <f>E70</f>
        <v>150000</v>
      </c>
    </row>
    <row r="70" spans="1:5" ht="201.75" customHeight="1">
      <c r="A70" s="22" t="s">
        <v>215</v>
      </c>
      <c r="B70" s="26" t="s">
        <v>216</v>
      </c>
      <c r="C70" s="8">
        <f>150000+103000+15000+480082.49</f>
        <v>748082.49</v>
      </c>
      <c r="D70" s="8">
        <v>150000</v>
      </c>
      <c r="E70" s="8">
        <v>150000</v>
      </c>
    </row>
    <row r="71" spans="1:5" ht="160.5" customHeight="1">
      <c r="A71" s="22" t="s">
        <v>131</v>
      </c>
      <c r="B71" s="42" t="s">
        <v>181</v>
      </c>
      <c r="C71" s="8">
        <f>C72</f>
        <v>1111085.01</v>
      </c>
      <c r="D71" s="8">
        <f>D72</f>
        <v>900000</v>
      </c>
      <c r="E71" s="8">
        <f>E72</f>
        <v>900000</v>
      </c>
    </row>
    <row r="72" spans="1:5" ht="161.25" customHeight="1">
      <c r="A72" s="22" t="s">
        <v>132</v>
      </c>
      <c r="B72" s="42" t="s">
        <v>181</v>
      </c>
      <c r="C72" s="8">
        <f>900000-7590+218675.01</f>
        <v>1111085.01</v>
      </c>
      <c r="D72" s="8">
        <v>900000</v>
      </c>
      <c r="E72" s="8">
        <v>900000</v>
      </c>
    </row>
    <row r="73" spans="1:5" ht="151.5" customHeight="1">
      <c r="A73" s="22" t="s">
        <v>92</v>
      </c>
      <c r="B73" s="26" t="s">
        <v>86</v>
      </c>
      <c r="C73" s="8">
        <f>C74</f>
        <v>110875.53</v>
      </c>
      <c r="D73" s="8">
        <f>D74</f>
        <v>50000</v>
      </c>
      <c r="E73" s="8">
        <f>E74</f>
        <v>50000</v>
      </c>
    </row>
    <row r="74" spans="1:5" ht="151.5" customHeight="1">
      <c r="A74" s="22" t="s">
        <v>110</v>
      </c>
      <c r="B74" s="26" t="s">
        <v>87</v>
      </c>
      <c r="C74" s="8">
        <f>C75</f>
        <v>110875.53</v>
      </c>
      <c r="D74" s="8">
        <f>D75</f>
        <v>50000</v>
      </c>
      <c r="E74" s="8">
        <v>50000</v>
      </c>
    </row>
    <row r="75" spans="1:5" ht="151.5" customHeight="1">
      <c r="A75" s="22" t="s">
        <v>85</v>
      </c>
      <c r="B75" s="26" t="s">
        <v>87</v>
      </c>
      <c r="C75" s="8">
        <f>50000-2000+62875.53</f>
        <v>110875.53</v>
      </c>
      <c r="D75" s="8">
        <v>50000</v>
      </c>
      <c r="E75" s="8">
        <v>50000</v>
      </c>
    </row>
    <row r="76" spans="1:5" ht="156" customHeight="1">
      <c r="A76" s="22" t="s">
        <v>56</v>
      </c>
      <c r="B76" s="26" t="s">
        <v>182</v>
      </c>
      <c r="C76" s="34">
        <f aca="true" t="shared" si="5" ref="C76:E77">C77</f>
        <v>301386.56</v>
      </c>
      <c r="D76" s="34">
        <f t="shared" si="5"/>
        <v>17000</v>
      </c>
      <c r="E76" s="34">
        <f t="shared" si="5"/>
        <v>17000</v>
      </c>
    </row>
    <row r="77" spans="1:5" ht="131.25">
      <c r="A77" s="22" t="s">
        <v>111</v>
      </c>
      <c r="B77" s="26" t="s">
        <v>183</v>
      </c>
      <c r="C77" s="34">
        <f t="shared" si="5"/>
        <v>301386.56</v>
      </c>
      <c r="D77" s="34">
        <f t="shared" si="5"/>
        <v>17000</v>
      </c>
      <c r="E77" s="34">
        <f t="shared" si="5"/>
        <v>17000</v>
      </c>
    </row>
    <row r="78" spans="1:5" ht="139.5" customHeight="1">
      <c r="A78" s="22" t="s">
        <v>29</v>
      </c>
      <c r="B78" s="26" t="s">
        <v>184</v>
      </c>
      <c r="C78" s="34">
        <f>17000+169590+3000+111796.56</f>
        <v>301386.56</v>
      </c>
      <c r="D78" s="34">
        <v>17000</v>
      </c>
      <c r="E78" s="34">
        <v>17000</v>
      </c>
    </row>
    <row r="79" spans="1:5" ht="39" customHeight="1">
      <c r="A79" s="31" t="s">
        <v>30</v>
      </c>
      <c r="B79" s="32" t="s">
        <v>75</v>
      </c>
      <c r="C79" s="35">
        <f>C80</f>
        <v>134291.28</v>
      </c>
      <c r="D79" s="35">
        <f>D80</f>
        <v>566720.15</v>
      </c>
      <c r="E79" s="35">
        <f>E80</f>
        <v>595056.15</v>
      </c>
    </row>
    <row r="80" spans="1:5" ht="37.5">
      <c r="A80" s="22" t="s">
        <v>57</v>
      </c>
      <c r="B80" s="30" t="s">
        <v>58</v>
      </c>
      <c r="C80" s="40">
        <f>C81+C83+C85</f>
        <v>134291.28</v>
      </c>
      <c r="D80" s="40">
        <f>D81+D83+D85</f>
        <v>566720.15</v>
      </c>
      <c r="E80" s="40">
        <f>E81+E83+E85</f>
        <v>595056.15</v>
      </c>
    </row>
    <row r="81" spans="1:5" ht="56.25">
      <c r="A81" s="22" t="s">
        <v>112</v>
      </c>
      <c r="B81" s="30" t="s">
        <v>32</v>
      </c>
      <c r="C81" s="40">
        <f>C82</f>
        <v>22067.67</v>
      </c>
      <c r="D81" s="40">
        <f>D82</f>
        <v>55721.05</v>
      </c>
      <c r="E81" s="40">
        <f>E82</f>
        <v>58507.1</v>
      </c>
    </row>
    <row r="82" spans="1:5" ht="56.25">
      <c r="A82" s="22" t="s">
        <v>31</v>
      </c>
      <c r="B82" s="30" t="s">
        <v>32</v>
      </c>
      <c r="C82" s="40">
        <f>53067.67-23000-3000-5000</f>
        <v>22067.67</v>
      </c>
      <c r="D82" s="40">
        <v>55721.05</v>
      </c>
      <c r="E82" s="40">
        <v>58507.1</v>
      </c>
    </row>
    <row r="83" spans="1:5" ht="37.5">
      <c r="A83" s="22" t="s">
        <v>113</v>
      </c>
      <c r="B83" s="30" t="s">
        <v>59</v>
      </c>
      <c r="C83" s="11">
        <f>C84</f>
        <v>16791.100000000006</v>
      </c>
      <c r="D83" s="11">
        <f>D84</f>
        <v>75380.66</v>
      </c>
      <c r="E83" s="11">
        <f>E84</f>
        <v>79149.69</v>
      </c>
    </row>
    <row r="84" spans="1:5" ht="37.5">
      <c r="A84" s="22" t="s">
        <v>33</v>
      </c>
      <c r="B84" s="30" t="s">
        <v>59</v>
      </c>
      <c r="C84" s="11">
        <f>71791.1-40000-3000-12000</f>
        <v>16791.100000000006</v>
      </c>
      <c r="D84" s="34">
        <v>75380.66</v>
      </c>
      <c r="E84" s="34">
        <v>79149.69</v>
      </c>
    </row>
    <row r="85" spans="1:5" ht="37.5">
      <c r="A85" s="22" t="s">
        <v>114</v>
      </c>
      <c r="B85" s="30" t="s">
        <v>34</v>
      </c>
      <c r="C85" s="11">
        <f>C86+C88</f>
        <v>95432.51</v>
      </c>
      <c r="D85" s="11">
        <f>D86+D88</f>
        <v>435618.44</v>
      </c>
      <c r="E85" s="11">
        <f>E86+E88</f>
        <v>457399.36</v>
      </c>
    </row>
    <row r="86" spans="1:5" ht="46.5" customHeight="1">
      <c r="A86" s="22" t="s">
        <v>274</v>
      </c>
      <c r="B86" s="30" t="s">
        <v>276</v>
      </c>
      <c r="C86" s="11">
        <f>C87</f>
        <v>93805.75</v>
      </c>
      <c r="D86" s="11">
        <f>D87</f>
        <v>435618.44</v>
      </c>
      <c r="E86" s="11">
        <f>E87</f>
        <v>457399.36</v>
      </c>
    </row>
    <row r="87" spans="1:5" ht="44.25" customHeight="1">
      <c r="A87" s="22" t="s">
        <v>275</v>
      </c>
      <c r="B87" s="30" t="s">
        <v>276</v>
      </c>
      <c r="C87" s="11">
        <f>411805.75-250000-19000-49000</f>
        <v>93805.75</v>
      </c>
      <c r="D87" s="34">
        <v>435618.44</v>
      </c>
      <c r="E87" s="34">
        <v>457399.36</v>
      </c>
    </row>
    <row r="88" spans="1:5" ht="44.25" customHeight="1">
      <c r="A88" s="22" t="s">
        <v>328</v>
      </c>
      <c r="B88" s="30" t="s">
        <v>330</v>
      </c>
      <c r="C88" s="11">
        <f>C89</f>
        <v>1626.76</v>
      </c>
      <c r="D88" s="11">
        <f>D89</f>
        <v>0</v>
      </c>
      <c r="E88" s="11">
        <f>E89</f>
        <v>0</v>
      </c>
    </row>
    <row r="89" spans="1:5" ht="44.25" customHeight="1">
      <c r="A89" s="22" t="s">
        <v>327</v>
      </c>
      <c r="B89" s="30" t="s">
        <v>330</v>
      </c>
      <c r="C89" s="11">
        <v>1626.76</v>
      </c>
      <c r="D89" s="34">
        <v>0</v>
      </c>
      <c r="E89" s="34">
        <v>0</v>
      </c>
    </row>
    <row r="90" spans="1:5" ht="75">
      <c r="A90" s="31" t="s">
        <v>35</v>
      </c>
      <c r="B90" s="33" t="s">
        <v>148</v>
      </c>
      <c r="C90" s="35">
        <f>C91+C96</f>
        <v>1184699.03</v>
      </c>
      <c r="D90" s="35">
        <f>D91+D96</f>
        <v>1447000</v>
      </c>
      <c r="E90" s="35">
        <f>E91+E96</f>
        <v>1447000</v>
      </c>
    </row>
    <row r="91" spans="1:5" ht="37.5">
      <c r="A91" s="22" t="s">
        <v>60</v>
      </c>
      <c r="B91" s="26" t="s">
        <v>124</v>
      </c>
      <c r="C91" s="40">
        <f aca="true" t="shared" si="6" ref="C91:E92">C92</f>
        <v>1124000</v>
      </c>
      <c r="D91" s="40">
        <f t="shared" si="6"/>
        <v>1413000</v>
      </c>
      <c r="E91" s="40">
        <f t="shared" si="6"/>
        <v>1413000</v>
      </c>
    </row>
    <row r="92" spans="1:5" ht="37.5">
      <c r="A92" s="22" t="s">
        <v>61</v>
      </c>
      <c r="B92" s="26" t="s">
        <v>125</v>
      </c>
      <c r="C92" s="40">
        <f t="shared" si="6"/>
        <v>1124000</v>
      </c>
      <c r="D92" s="40">
        <f t="shared" si="6"/>
        <v>1413000</v>
      </c>
      <c r="E92" s="40">
        <f t="shared" si="6"/>
        <v>1413000</v>
      </c>
    </row>
    <row r="93" spans="1:5" ht="59.25" customHeight="1">
      <c r="A93" s="22" t="s">
        <v>36</v>
      </c>
      <c r="B93" s="26" t="s">
        <v>37</v>
      </c>
      <c r="C93" s="40">
        <f>SUM(C94:C95)</f>
        <v>1124000</v>
      </c>
      <c r="D93" s="40">
        <f>SUM(D94:D95)</f>
        <v>1413000</v>
      </c>
      <c r="E93" s="40">
        <f>SUM(E94:E95)</f>
        <v>1413000</v>
      </c>
    </row>
    <row r="94" spans="1:5" ht="57.75" customHeight="1">
      <c r="A94" s="22" t="s">
        <v>38</v>
      </c>
      <c r="B94" s="26" t="s">
        <v>141</v>
      </c>
      <c r="C94" s="8">
        <f>13000+9000-3000</f>
        <v>19000</v>
      </c>
      <c r="D94" s="34">
        <v>13000</v>
      </c>
      <c r="E94" s="34">
        <v>13000</v>
      </c>
    </row>
    <row r="95" spans="1:5" ht="56.25" customHeight="1">
      <c r="A95" s="22" t="s">
        <v>39</v>
      </c>
      <c r="B95" s="26" t="s">
        <v>40</v>
      </c>
      <c r="C95" s="8">
        <f>1400000-295000</f>
        <v>1105000</v>
      </c>
      <c r="D95" s="8">
        <v>1400000</v>
      </c>
      <c r="E95" s="8">
        <v>1400000</v>
      </c>
    </row>
    <row r="96" spans="1:5" ht="45" customHeight="1">
      <c r="A96" s="22" t="s">
        <v>119</v>
      </c>
      <c r="B96" s="30" t="s">
        <v>149</v>
      </c>
      <c r="C96" s="8">
        <f aca="true" t="shared" si="7" ref="C96:E97">C97</f>
        <v>60699.03</v>
      </c>
      <c r="D96" s="8">
        <f t="shared" si="7"/>
        <v>34000</v>
      </c>
      <c r="E96" s="8">
        <f t="shared" si="7"/>
        <v>34000</v>
      </c>
    </row>
    <row r="97" spans="1:5" ht="43.5" customHeight="1">
      <c r="A97" s="43" t="s">
        <v>120</v>
      </c>
      <c r="B97" s="30" t="s">
        <v>150</v>
      </c>
      <c r="C97" s="8">
        <f t="shared" si="7"/>
        <v>60699.03</v>
      </c>
      <c r="D97" s="8">
        <f t="shared" si="7"/>
        <v>34000</v>
      </c>
      <c r="E97" s="8">
        <f t="shared" si="7"/>
        <v>34000</v>
      </c>
    </row>
    <row r="98" spans="1:5" ht="53.25" customHeight="1">
      <c r="A98" s="43" t="s">
        <v>121</v>
      </c>
      <c r="B98" s="30" t="s">
        <v>151</v>
      </c>
      <c r="C98" s="8">
        <f>SUM(C99:C100)</f>
        <v>60699.03</v>
      </c>
      <c r="D98" s="8">
        <f>SUM(D99:D100)</f>
        <v>34000</v>
      </c>
      <c r="E98" s="8">
        <f>SUM(E99:E100)</f>
        <v>34000</v>
      </c>
    </row>
    <row r="99" spans="1:6" ht="52.5" customHeight="1">
      <c r="A99" s="43" t="s">
        <v>122</v>
      </c>
      <c r="B99" s="30" t="s">
        <v>152</v>
      </c>
      <c r="C99" s="8">
        <f>24000-6907.91+12600</f>
        <v>29692.09</v>
      </c>
      <c r="D99" s="34">
        <v>24000</v>
      </c>
      <c r="E99" s="8">
        <v>24000</v>
      </c>
      <c r="F99" s="28"/>
    </row>
    <row r="100" spans="1:5" ht="46.5" customHeight="1">
      <c r="A100" s="43" t="s">
        <v>186</v>
      </c>
      <c r="B100" s="30" t="s">
        <v>152</v>
      </c>
      <c r="C100" s="8">
        <f>10000+21006.94</f>
        <v>31006.94</v>
      </c>
      <c r="D100" s="8">
        <v>10000</v>
      </c>
      <c r="E100" s="8">
        <v>10000</v>
      </c>
    </row>
    <row r="101" spans="1:5" ht="68.25" customHeight="1">
      <c r="A101" s="31" t="s">
        <v>41</v>
      </c>
      <c r="B101" s="32" t="s">
        <v>315</v>
      </c>
      <c r="C101" s="35">
        <f>C102+C106</f>
        <v>1282319.66</v>
      </c>
      <c r="D101" s="35">
        <f>D102+D106</f>
        <v>350000</v>
      </c>
      <c r="E101" s="35">
        <f>E102+E106</f>
        <v>350000</v>
      </c>
    </row>
    <row r="102" spans="1:5" ht="167.25" customHeight="1">
      <c r="A102" s="22" t="s">
        <v>42</v>
      </c>
      <c r="B102" s="26" t="s">
        <v>316</v>
      </c>
      <c r="C102" s="8">
        <f>C103</f>
        <v>617938.97</v>
      </c>
      <c r="D102" s="8">
        <f aca="true" t="shared" si="8" ref="D102:E104">D103</f>
        <v>200000</v>
      </c>
      <c r="E102" s="8">
        <f t="shared" si="8"/>
        <v>200000</v>
      </c>
    </row>
    <row r="103" spans="1:5" ht="200.25" customHeight="1">
      <c r="A103" s="22" t="s">
        <v>115</v>
      </c>
      <c r="B103" s="26" t="s">
        <v>317</v>
      </c>
      <c r="C103" s="8">
        <f>C104</f>
        <v>617938.97</v>
      </c>
      <c r="D103" s="8">
        <f t="shared" si="8"/>
        <v>200000</v>
      </c>
      <c r="E103" s="8">
        <f t="shared" si="8"/>
        <v>200000</v>
      </c>
    </row>
    <row r="104" spans="1:5" ht="207.75" customHeight="1">
      <c r="A104" s="22" t="s">
        <v>116</v>
      </c>
      <c r="B104" s="26" t="s">
        <v>318</v>
      </c>
      <c r="C104" s="8">
        <f>C105</f>
        <v>617938.97</v>
      </c>
      <c r="D104" s="8">
        <f t="shared" si="8"/>
        <v>200000</v>
      </c>
      <c r="E104" s="8">
        <f t="shared" si="8"/>
        <v>200000</v>
      </c>
    </row>
    <row r="105" spans="1:5" ht="204" customHeight="1">
      <c r="A105" s="22" t="s">
        <v>43</v>
      </c>
      <c r="B105" s="26" t="s">
        <v>319</v>
      </c>
      <c r="C105" s="8">
        <f>200000+50300+15000+160700+191938.97</f>
        <v>617938.97</v>
      </c>
      <c r="D105" s="8">
        <v>200000</v>
      </c>
      <c r="E105" s="8">
        <v>200000</v>
      </c>
    </row>
    <row r="106" spans="1:5" ht="88.5" customHeight="1">
      <c r="A106" s="22" t="s">
        <v>44</v>
      </c>
      <c r="B106" s="30" t="s">
        <v>230</v>
      </c>
      <c r="C106" s="11">
        <f>C107+C112</f>
        <v>664380.69</v>
      </c>
      <c r="D106" s="11">
        <f>D107</f>
        <v>150000</v>
      </c>
      <c r="E106" s="11">
        <f>E107</f>
        <v>150000</v>
      </c>
    </row>
    <row r="107" spans="1:5" ht="84" customHeight="1">
      <c r="A107" s="22" t="s">
        <v>62</v>
      </c>
      <c r="B107" s="39" t="s">
        <v>229</v>
      </c>
      <c r="C107" s="11">
        <f>C110+C108</f>
        <v>630441.9099999999</v>
      </c>
      <c r="D107" s="11">
        <f>D110+D108</f>
        <v>150000</v>
      </c>
      <c r="E107" s="11">
        <f>E110+E108</f>
        <v>150000</v>
      </c>
    </row>
    <row r="108" spans="1:5" ht="145.5" customHeight="1">
      <c r="A108" s="22" t="s">
        <v>217</v>
      </c>
      <c r="B108" s="30" t="s">
        <v>218</v>
      </c>
      <c r="C108" s="11">
        <f>C109</f>
        <v>453105.11</v>
      </c>
      <c r="D108" s="11">
        <f>D109</f>
        <v>50000</v>
      </c>
      <c r="E108" s="11">
        <f>E109</f>
        <v>50000</v>
      </c>
    </row>
    <row r="109" spans="1:5" ht="140.25" customHeight="1">
      <c r="A109" s="22" t="s">
        <v>219</v>
      </c>
      <c r="B109" s="30" t="s">
        <v>218</v>
      </c>
      <c r="C109" s="11">
        <f>50000+390000+13105.11</f>
        <v>453105.11</v>
      </c>
      <c r="D109" s="11">
        <v>50000</v>
      </c>
      <c r="E109" s="11">
        <v>50000</v>
      </c>
    </row>
    <row r="110" spans="1:5" ht="102.75" customHeight="1">
      <c r="A110" s="44" t="s">
        <v>134</v>
      </c>
      <c r="B110" s="39" t="s">
        <v>185</v>
      </c>
      <c r="C110" s="11">
        <f>C111</f>
        <v>177336.8</v>
      </c>
      <c r="D110" s="11">
        <f>D111</f>
        <v>100000</v>
      </c>
      <c r="E110" s="11">
        <f>E111</f>
        <v>100000</v>
      </c>
    </row>
    <row r="111" spans="1:5" ht="102.75" customHeight="1">
      <c r="A111" s="44" t="s">
        <v>133</v>
      </c>
      <c r="B111" s="39" t="s">
        <v>185</v>
      </c>
      <c r="C111" s="11">
        <f>100000+38000+20700+18636.8</f>
        <v>177336.8</v>
      </c>
      <c r="D111" s="41">
        <v>100000</v>
      </c>
      <c r="E111" s="41">
        <v>100000</v>
      </c>
    </row>
    <row r="112" spans="1:5" ht="118.5" customHeight="1">
      <c r="A112" s="44" t="s">
        <v>312</v>
      </c>
      <c r="B112" s="39" t="s">
        <v>313</v>
      </c>
      <c r="C112" s="11">
        <f aca="true" t="shared" si="9" ref="C112:E113">C113</f>
        <v>33938.78</v>
      </c>
      <c r="D112" s="11">
        <f t="shared" si="9"/>
        <v>0</v>
      </c>
      <c r="E112" s="11">
        <f t="shared" si="9"/>
        <v>0</v>
      </c>
    </row>
    <row r="113" spans="1:5" ht="121.5" customHeight="1">
      <c r="A113" s="44" t="s">
        <v>308</v>
      </c>
      <c r="B113" s="39" t="s">
        <v>310</v>
      </c>
      <c r="C113" s="11">
        <f t="shared" si="9"/>
        <v>33938.78</v>
      </c>
      <c r="D113" s="11">
        <f t="shared" si="9"/>
        <v>0</v>
      </c>
      <c r="E113" s="11">
        <f t="shared" si="9"/>
        <v>0</v>
      </c>
    </row>
    <row r="114" spans="1:5" ht="118.5" customHeight="1">
      <c r="A114" s="44" t="s">
        <v>309</v>
      </c>
      <c r="B114" s="39" t="s">
        <v>310</v>
      </c>
      <c r="C114" s="11">
        <f>30596.3+3342.48</f>
        <v>33938.78</v>
      </c>
      <c r="D114" s="41">
        <v>0</v>
      </c>
      <c r="E114" s="41">
        <v>0</v>
      </c>
    </row>
    <row r="115" spans="1:5" ht="37.5">
      <c r="A115" s="31" t="s">
        <v>45</v>
      </c>
      <c r="B115" s="32" t="s">
        <v>153</v>
      </c>
      <c r="C115" s="35">
        <f>C116+C121+C134+C131+C128+C126</f>
        <v>723489.56</v>
      </c>
      <c r="D115" s="35">
        <f>D116+D121+D134+D131+D128+D126</f>
        <v>501000</v>
      </c>
      <c r="E115" s="35">
        <f>E116+E121+E134+E131+E128+E126</f>
        <v>501000</v>
      </c>
    </row>
    <row r="116" spans="1:5" ht="56.25">
      <c r="A116" s="22" t="s">
        <v>46</v>
      </c>
      <c r="B116" s="30" t="s">
        <v>8</v>
      </c>
      <c r="C116" s="8">
        <f>C117+C119</f>
        <v>2839.56</v>
      </c>
      <c r="D116" s="8">
        <f>D117+D119</f>
        <v>10000</v>
      </c>
      <c r="E116" s="8">
        <f>E117+E119</f>
        <v>10000</v>
      </c>
    </row>
    <row r="117" spans="1:5" ht="159.75" customHeight="1">
      <c r="A117" s="22" t="s">
        <v>117</v>
      </c>
      <c r="B117" s="46" t="s">
        <v>228</v>
      </c>
      <c r="C117" s="8">
        <f>C118</f>
        <v>-50</v>
      </c>
      <c r="D117" s="8">
        <f>D118</f>
        <v>10000</v>
      </c>
      <c r="E117" s="8">
        <f>E118</f>
        <v>10000</v>
      </c>
    </row>
    <row r="118" spans="1:5" ht="164.25" customHeight="1">
      <c r="A118" s="22" t="s">
        <v>88</v>
      </c>
      <c r="B118" s="46" t="s">
        <v>228</v>
      </c>
      <c r="C118" s="47">
        <f>10000-1000-50-9000</f>
        <v>-50</v>
      </c>
      <c r="D118" s="47">
        <v>10000</v>
      </c>
      <c r="E118" s="47">
        <v>10000</v>
      </c>
    </row>
    <row r="119" spans="1:5" ht="128.25" customHeight="1">
      <c r="A119" s="22" t="s">
        <v>298</v>
      </c>
      <c r="B119" s="46" t="s">
        <v>301</v>
      </c>
      <c r="C119" s="47">
        <f>C120</f>
        <v>2889.56</v>
      </c>
      <c r="D119" s="47">
        <f>D120</f>
        <v>0</v>
      </c>
      <c r="E119" s="47">
        <f>E120</f>
        <v>0</v>
      </c>
    </row>
    <row r="120" spans="1:5" ht="126.75" customHeight="1">
      <c r="A120" s="22" t="s">
        <v>299</v>
      </c>
      <c r="B120" s="46" t="s">
        <v>300</v>
      </c>
      <c r="C120" s="47">
        <f>199.96+50+2639.6</f>
        <v>2889.56</v>
      </c>
      <c r="D120" s="47">
        <v>0</v>
      </c>
      <c r="E120" s="47">
        <v>0</v>
      </c>
    </row>
    <row r="121" spans="1:5" ht="243.75" customHeight="1">
      <c r="A121" s="22" t="s">
        <v>47</v>
      </c>
      <c r="B121" s="26" t="s">
        <v>77</v>
      </c>
      <c r="C121" s="40">
        <f>C124+C122</f>
        <v>63000</v>
      </c>
      <c r="D121" s="40">
        <f>D124+D122</f>
        <v>48000</v>
      </c>
      <c r="E121" s="40">
        <f>E124+E122</f>
        <v>48000</v>
      </c>
    </row>
    <row r="122" spans="1:5" ht="78.75" customHeight="1">
      <c r="A122" s="22" t="s">
        <v>154</v>
      </c>
      <c r="B122" s="39" t="s">
        <v>155</v>
      </c>
      <c r="C122" s="40">
        <f>C123</f>
        <v>3000</v>
      </c>
      <c r="D122" s="40">
        <f>D123</f>
        <v>3000</v>
      </c>
      <c r="E122" s="40">
        <f>E123</f>
        <v>3000</v>
      </c>
    </row>
    <row r="123" spans="1:5" ht="81.75" customHeight="1">
      <c r="A123" s="22" t="s">
        <v>156</v>
      </c>
      <c r="B123" s="39" t="s">
        <v>155</v>
      </c>
      <c r="C123" s="40">
        <v>3000</v>
      </c>
      <c r="D123" s="40">
        <v>3000</v>
      </c>
      <c r="E123" s="40">
        <v>3000</v>
      </c>
    </row>
    <row r="124" spans="1:5" ht="39" customHeight="1">
      <c r="A124" s="22" t="s">
        <v>48</v>
      </c>
      <c r="B124" s="30" t="s">
        <v>9</v>
      </c>
      <c r="C124" s="40">
        <f>C125</f>
        <v>60000</v>
      </c>
      <c r="D124" s="40">
        <f>D125</f>
        <v>45000</v>
      </c>
      <c r="E124" s="40">
        <f>E125</f>
        <v>45000</v>
      </c>
    </row>
    <row r="125" spans="1:5" ht="38.25" customHeight="1">
      <c r="A125" s="22" t="s">
        <v>49</v>
      </c>
      <c r="B125" s="30" t="s">
        <v>9</v>
      </c>
      <c r="C125" s="40">
        <f>45000+15000</f>
        <v>60000</v>
      </c>
      <c r="D125" s="40">
        <v>45000</v>
      </c>
      <c r="E125" s="40">
        <v>45000</v>
      </c>
    </row>
    <row r="126" spans="1:5" ht="120" customHeight="1">
      <c r="A126" s="22" t="s">
        <v>277</v>
      </c>
      <c r="B126" s="30" t="s">
        <v>278</v>
      </c>
      <c r="C126" s="40">
        <f>C127</f>
        <v>7500</v>
      </c>
      <c r="D126" s="40">
        <f>D127</f>
        <v>0</v>
      </c>
      <c r="E126" s="40">
        <f>E127</f>
        <v>0</v>
      </c>
    </row>
    <row r="127" spans="1:5" ht="130.5" customHeight="1">
      <c r="A127" s="22" t="s">
        <v>279</v>
      </c>
      <c r="B127" s="30" t="s">
        <v>278</v>
      </c>
      <c r="C127" s="40">
        <f>6000+1000+500</f>
        <v>7500</v>
      </c>
      <c r="D127" s="40">
        <v>0</v>
      </c>
      <c r="E127" s="40">
        <v>0</v>
      </c>
    </row>
    <row r="128" spans="1:5" ht="123" customHeight="1">
      <c r="A128" s="22" t="s">
        <v>220</v>
      </c>
      <c r="B128" s="30" t="s">
        <v>222</v>
      </c>
      <c r="C128" s="40">
        <f aca="true" t="shared" si="10" ref="C128:E129">C129</f>
        <v>0</v>
      </c>
      <c r="D128" s="40">
        <f t="shared" si="10"/>
        <v>3000</v>
      </c>
      <c r="E128" s="40">
        <f t="shared" si="10"/>
        <v>3000</v>
      </c>
    </row>
    <row r="129" spans="1:5" ht="149.25" customHeight="1">
      <c r="A129" s="22" t="s">
        <v>221</v>
      </c>
      <c r="B129" s="30" t="s">
        <v>223</v>
      </c>
      <c r="C129" s="40">
        <f t="shared" si="10"/>
        <v>0</v>
      </c>
      <c r="D129" s="40">
        <f t="shared" si="10"/>
        <v>3000</v>
      </c>
      <c r="E129" s="40">
        <f t="shared" si="10"/>
        <v>3000</v>
      </c>
    </row>
    <row r="130" spans="1:5" ht="149.25" customHeight="1">
      <c r="A130" s="22" t="s">
        <v>224</v>
      </c>
      <c r="B130" s="30" t="s">
        <v>223</v>
      </c>
      <c r="C130" s="40">
        <f>3000-3000</f>
        <v>0</v>
      </c>
      <c r="D130" s="40">
        <v>3000</v>
      </c>
      <c r="E130" s="40">
        <v>3000</v>
      </c>
    </row>
    <row r="131" spans="1:5" ht="136.5" customHeight="1">
      <c r="A131" s="22" t="s">
        <v>89</v>
      </c>
      <c r="B131" s="30" t="s">
        <v>90</v>
      </c>
      <c r="C131" s="11">
        <f>C132+C133</f>
        <v>2100</v>
      </c>
      <c r="D131" s="11">
        <f>D132+D133</f>
        <v>10000</v>
      </c>
      <c r="E131" s="11">
        <f>E132+E133</f>
        <v>10000</v>
      </c>
    </row>
    <row r="132" spans="1:5" ht="135" customHeight="1">
      <c r="A132" s="22" t="s">
        <v>91</v>
      </c>
      <c r="B132" s="30" t="s">
        <v>90</v>
      </c>
      <c r="C132" s="11">
        <f>10000-2000-7900</f>
        <v>100</v>
      </c>
      <c r="D132" s="11">
        <v>10000</v>
      </c>
      <c r="E132" s="11">
        <v>10000</v>
      </c>
    </row>
    <row r="133" spans="1:5" ht="135" customHeight="1">
      <c r="A133" s="22" t="s">
        <v>311</v>
      </c>
      <c r="B133" s="30" t="s">
        <v>90</v>
      </c>
      <c r="C133" s="11">
        <v>2000</v>
      </c>
      <c r="D133" s="11">
        <v>0</v>
      </c>
      <c r="E133" s="11">
        <v>0</v>
      </c>
    </row>
    <row r="134" spans="1:5" ht="56.25">
      <c r="A134" s="22" t="s">
        <v>50</v>
      </c>
      <c r="B134" s="30" t="s">
        <v>157</v>
      </c>
      <c r="C134" s="40">
        <f>C135</f>
        <v>648050</v>
      </c>
      <c r="D134" s="40">
        <f>D135</f>
        <v>430000</v>
      </c>
      <c r="E134" s="40">
        <f>E135</f>
        <v>430000</v>
      </c>
    </row>
    <row r="135" spans="1:5" ht="87.75" customHeight="1">
      <c r="A135" s="22" t="s">
        <v>51</v>
      </c>
      <c r="B135" s="30" t="s">
        <v>158</v>
      </c>
      <c r="C135" s="40">
        <f>C136+C140+C141+C137+C139+C138</f>
        <v>648050</v>
      </c>
      <c r="D135" s="40">
        <f>D136+D140+D141+D137+D139+D138</f>
        <v>430000</v>
      </c>
      <c r="E135" s="40">
        <f>E136+E140+E141+E137+E139+E138</f>
        <v>430000</v>
      </c>
    </row>
    <row r="136" spans="1:5" ht="84" customHeight="1">
      <c r="A136" s="22" t="s">
        <v>52</v>
      </c>
      <c r="B136" s="30" t="s">
        <v>159</v>
      </c>
      <c r="C136" s="11">
        <f>160000-10000-68000</f>
        <v>82000</v>
      </c>
      <c r="D136" s="11">
        <v>160000</v>
      </c>
      <c r="E136" s="11">
        <v>160000</v>
      </c>
    </row>
    <row r="137" spans="1:5" ht="84" customHeight="1">
      <c r="A137" s="22" t="s">
        <v>231</v>
      </c>
      <c r="B137" s="30" t="s">
        <v>159</v>
      </c>
      <c r="C137" s="11">
        <f>10000+197800.04+35000+97455.24-255.28</f>
        <v>340000</v>
      </c>
      <c r="D137" s="11">
        <v>10000</v>
      </c>
      <c r="E137" s="11">
        <v>10000</v>
      </c>
    </row>
    <row r="138" spans="1:5" ht="84" customHeight="1">
      <c r="A138" s="22" t="s">
        <v>280</v>
      </c>
      <c r="B138" s="30" t="s">
        <v>159</v>
      </c>
      <c r="C138" s="11">
        <v>5050</v>
      </c>
      <c r="D138" s="11">
        <v>0</v>
      </c>
      <c r="E138" s="11">
        <v>0</v>
      </c>
    </row>
    <row r="139" spans="1:5" ht="84" customHeight="1">
      <c r="A139" s="22" t="s">
        <v>232</v>
      </c>
      <c r="B139" s="30" t="s">
        <v>159</v>
      </c>
      <c r="C139" s="11">
        <f>5000-5000</f>
        <v>0</v>
      </c>
      <c r="D139" s="11">
        <v>5000</v>
      </c>
      <c r="E139" s="11">
        <v>5000</v>
      </c>
    </row>
    <row r="140" spans="1:5" ht="76.5" customHeight="1">
      <c r="A140" s="22" t="s">
        <v>53</v>
      </c>
      <c r="B140" s="30" t="s">
        <v>63</v>
      </c>
      <c r="C140" s="11">
        <v>220000</v>
      </c>
      <c r="D140" s="34">
        <v>220000</v>
      </c>
      <c r="E140" s="34">
        <v>220000</v>
      </c>
    </row>
    <row r="141" spans="1:5" ht="76.5" customHeight="1">
      <c r="A141" s="22" t="s">
        <v>187</v>
      </c>
      <c r="B141" s="30" t="s">
        <v>63</v>
      </c>
      <c r="C141" s="11">
        <f>35000-25000-9000</f>
        <v>1000</v>
      </c>
      <c r="D141" s="11">
        <v>35000</v>
      </c>
      <c r="E141" s="11">
        <v>35000</v>
      </c>
    </row>
    <row r="142" spans="1:5" s="9" customFormat="1" ht="38.25" customHeight="1" hidden="1">
      <c r="A142" s="31" t="s">
        <v>135</v>
      </c>
      <c r="B142" s="32" t="s">
        <v>136</v>
      </c>
      <c r="C142" s="20">
        <v>0</v>
      </c>
      <c r="D142" s="20">
        <v>0</v>
      </c>
      <c r="E142" s="20">
        <v>0</v>
      </c>
    </row>
    <row r="143" spans="1:5" s="9" customFormat="1" ht="38.25" customHeight="1">
      <c r="A143" s="31" t="s">
        <v>281</v>
      </c>
      <c r="B143" s="32" t="s">
        <v>282</v>
      </c>
      <c r="C143" s="20">
        <f aca="true" t="shared" si="11" ref="C143:E145">C144</f>
        <v>9852.7</v>
      </c>
      <c r="D143" s="20">
        <f t="shared" si="11"/>
        <v>0</v>
      </c>
      <c r="E143" s="20">
        <f t="shared" si="11"/>
        <v>0</v>
      </c>
    </row>
    <row r="144" spans="1:5" s="9" customFormat="1" ht="38.25" customHeight="1">
      <c r="A144" s="22" t="s">
        <v>283</v>
      </c>
      <c r="B144" s="30" t="s">
        <v>284</v>
      </c>
      <c r="C144" s="11">
        <f t="shared" si="11"/>
        <v>9852.7</v>
      </c>
      <c r="D144" s="11">
        <f t="shared" si="11"/>
        <v>0</v>
      </c>
      <c r="E144" s="11">
        <f t="shared" si="11"/>
        <v>0</v>
      </c>
    </row>
    <row r="145" spans="1:5" s="9" customFormat="1" ht="38.25" customHeight="1">
      <c r="A145" s="48" t="s">
        <v>285</v>
      </c>
      <c r="B145" s="30" t="s">
        <v>286</v>
      </c>
      <c r="C145" s="11">
        <f t="shared" si="11"/>
        <v>9852.7</v>
      </c>
      <c r="D145" s="11">
        <f t="shared" si="11"/>
        <v>0</v>
      </c>
      <c r="E145" s="11">
        <f t="shared" si="11"/>
        <v>0</v>
      </c>
    </row>
    <row r="146" spans="1:5" s="9" customFormat="1" ht="38.25" customHeight="1">
      <c r="A146" s="48" t="s">
        <v>287</v>
      </c>
      <c r="B146" s="30" t="s">
        <v>286</v>
      </c>
      <c r="C146" s="11">
        <f>9800+52.7</f>
        <v>9852.7</v>
      </c>
      <c r="D146" s="11">
        <v>0</v>
      </c>
      <c r="E146" s="11">
        <v>0</v>
      </c>
    </row>
    <row r="147" spans="1:5" ht="48" customHeight="1">
      <c r="A147" s="31" t="s">
        <v>54</v>
      </c>
      <c r="B147" s="33" t="s">
        <v>333</v>
      </c>
      <c r="C147" s="21">
        <f>C148+C192+C195</f>
        <v>251910766.45</v>
      </c>
      <c r="D147" s="21">
        <f>D148+D192</f>
        <v>109181047.47</v>
      </c>
      <c r="E147" s="21">
        <f>E148+E192</f>
        <v>115612559.47</v>
      </c>
    </row>
    <row r="148" spans="1:5" ht="103.5" customHeight="1">
      <c r="A148" s="31" t="s">
        <v>76</v>
      </c>
      <c r="B148" s="33" t="s">
        <v>334</v>
      </c>
      <c r="C148" s="21">
        <f>C149+C156+C173+C188</f>
        <v>252245420.72</v>
      </c>
      <c r="D148" s="21">
        <f>D149+D156+D173</f>
        <v>109181047.47</v>
      </c>
      <c r="E148" s="21">
        <f>E149+E156+E173</f>
        <v>115612559.47</v>
      </c>
    </row>
    <row r="149" spans="1:5" ht="52.5" customHeight="1">
      <c r="A149" s="31" t="s">
        <v>188</v>
      </c>
      <c r="B149" s="32" t="s">
        <v>292</v>
      </c>
      <c r="C149" s="21">
        <f>C150+C153</f>
        <v>118529549</v>
      </c>
      <c r="D149" s="21">
        <f>D150+D153</f>
        <v>99099900</v>
      </c>
      <c r="E149" s="21">
        <f>E150+E153</f>
        <v>102491500</v>
      </c>
    </row>
    <row r="150" spans="1:5" ht="42.75" customHeight="1">
      <c r="A150" s="22" t="s">
        <v>189</v>
      </c>
      <c r="B150" s="30" t="s">
        <v>160</v>
      </c>
      <c r="C150" s="8">
        <f aca="true" t="shared" si="12" ref="C150:E151">C151</f>
        <v>104359500</v>
      </c>
      <c r="D150" s="8">
        <f t="shared" si="12"/>
        <v>99099900</v>
      </c>
      <c r="E150" s="8">
        <f t="shared" si="12"/>
        <v>102491500</v>
      </c>
    </row>
    <row r="151" spans="1:5" ht="63.75" customHeight="1">
      <c r="A151" s="22" t="s">
        <v>190</v>
      </c>
      <c r="B151" s="30" t="s">
        <v>161</v>
      </c>
      <c r="C151" s="8">
        <f t="shared" si="12"/>
        <v>104359500</v>
      </c>
      <c r="D151" s="8">
        <f t="shared" si="12"/>
        <v>99099900</v>
      </c>
      <c r="E151" s="8">
        <f t="shared" si="12"/>
        <v>102491500</v>
      </c>
    </row>
    <row r="152" spans="1:5" ht="68.25" customHeight="1">
      <c r="A152" s="22" t="s">
        <v>191</v>
      </c>
      <c r="B152" s="30" t="s">
        <v>161</v>
      </c>
      <c r="C152" s="8">
        <v>104359500</v>
      </c>
      <c r="D152" s="34">
        <v>99099900</v>
      </c>
      <c r="E152" s="34">
        <v>102491500</v>
      </c>
    </row>
    <row r="153" spans="1:5" ht="66" customHeight="1">
      <c r="A153" s="22" t="s">
        <v>266</v>
      </c>
      <c r="B153" s="30" t="s">
        <v>291</v>
      </c>
      <c r="C153" s="8">
        <f aca="true" t="shared" si="13" ref="C153:E154">C154</f>
        <v>14170049</v>
      </c>
      <c r="D153" s="8">
        <f t="shared" si="13"/>
        <v>0</v>
      </c>
      <c r="E153" s="8">
        <f t="shared" si="13"/>
        <v>0</v>
      </c>
    </row>
    <row r="154" spans="1:5" ht="86.25" customHeight="1">
      <c r="A154" s="22" t="s">
        <v>267</v>
      </c>
      <c r="B154" s="30" t="s">
        <v>290</v>
      </c>
      <c r="C154" s="8">
        <f t="shared" si="13"/>
        <v>14170049</v>
      </c>
      <c r="D154" s="8">
        <f t="shared" si="13"/>
        <v>0</v>
      </c>
      <c r="E154" s="8">
        <f t="shared" si="13"/>
        <v>0</v>
      </c>
    </row>
    <row r="155" spans="1:5" ht="85.5" customHeight="1">
      <c r="A155" s="22" t="s">
        <v>268</v>
      </c>
      <c r="B155" s="30" t="s">
        <v>290</v>
      </c>
      <c r="C155" s="8">
        <f>4817260+3066550+6286239</f>
        <v>14170049</v>
      </c>
      <c r="D155" s="34">
        <v>0</v>
      </c>
      <c r="E155" s="34">
        <v>0</v>
      </c>
    </row>
    <row r="156" spans="1:5" s="9" customFormat="1" ht="91.5" customHeight="1">
      <c r="A156" s="31" t="s">
        <v>192</v>
      </c>
      <c r="B156" s="33" t="s">
        <v>335</v>
      </c>
      <c r="C156" s="21">
        <f>C169+C166+C160+C163+C157</f>
        <v>19732895.130000003</v>
      </c>
      <c r="D156" s="21">
        <f>D169+D166+D160+D163+D157</f>
        <v>494080</v>
      </c>
      <c r="E156" s="21">
        <f>E169+E166+E160+E163+E157</f>
        <v>494080</v>
      </c>
    </row>
    <row r="157" spans="1:5" s="9" customFormat="1" ht="107.25" customHeight="1">
      <c r="A157" s="22" t="s">
        <v>303</v>
      </c>
      <c r="B157" s="26" t="s">
        <v>336</v>
      </c>
      <c r="C157" s="8">
        <f aca="true" t="shared" si="14" ref="C157:E158">C158</f>
        <v>0</v>
      </c>
      <c r="D157" s="8">
        <f t="shared" si="14"/>
        <v>0</v>
      </c>
      <c r="E157" s="8">
        <f t="shared" si="14"/>
        <v>0</v>
      </c>
    </row>
    <row r="158" spans="1:5" s="9" customFormat="1" ht="106.5" customHeight="1">
      <c r="A158" s="22" t="s">
        <v>302</v>
      </c>
      <c r="B158" s="26" t="s">
        <v>337</v>
      </c>
      <c r="C158" s="8">
        <f t="shared" si="14"/>
        <v>0</v>
      </c>
      <c r="D158" s="8">
        <f t="shared" si="14"/>
        <v>0</v>
      </c>
      <c r="E158" s="8">
        <f t="shared" si="14"/>
        <v>0</v>
      </c>
    </row>
    <row r="159" spans="1:5" s="9" customFormat="1" ht="108.75" customHeight="1">
      <c r="A159" s="22" t="s">
        <v>304</v>
      </c>
      <c r="B159" s="26" t="s">
        <v>338</v>
      </c>
      <c r="C159" s="8">
        <f>9890345-9890345</f>
        <v>0</v>
      </c>
      <c r="D159" s="8">
        <v>0</v>
      </c>
      <c r="E159" s="8">
        <v>0</v>
      </c>
    </row>
    <row r="160" spans="1:5" s="9" customFormat="1" ht="98.25" customHeight="1">
      <c r="A160" s="45" t="s">
        <v>247</v>
      </c>
      <c r="B160" s="39" t="s">
        <v>248</v>
      </c>
      <c r="C160" s="8">
        <f aca="true" t="shared" si="15" ref="C160:E161">C161</f>
        <v>1914021.6</v>
      </c>
      <c r="D160" s="8">
        <f t="shared" si="15"/>
        <v>0</v>
      </c>
      <c r="E160" s="8">
        <f t="shared" si="15"/>
        <v>0</v>
      </c>
    </row>
    <row r="161" spans="1:5" s="9" customFormat="1" ht="118.5" customHeight="1">
      <c r="A161" s="45" t="s">
        <v>245</v>
      </c>
      <c r="B161" s="39" t="s">
        <v>249</v>
      </c>
      <c r="C161" s="8">
        <f t="shared" si="15"/>
        <v>1914021.6</v>
      </c>
      <c r="D161" s="8">
        <f t="shared" si="15"/>
        <v>0</v>
      </c>
      <c r="E161" s="8">
        <f t="shared" si="15"/>
        <v>0</v>
      </c>
    </row>
    <row r="162" spans="1:5" s="9" customFormat="1" ht="116.25" customHeight="1">
      <c r="A162" s="45" t="s">
        <v>246</v>
      </c>
      <c r="B162" s="39" t="s">
        <v>249</v>
      </c>
      <c r="C162" s="8">
        <v>1914021.6</v>
      </c>
      <c r="D162" s="8">
        <v>0</v>
      </c>
      <c r="E162" s="8">
        <v>0</v>
      </c>
    </row>
    <row r="163" spans="1:5" s="9" customFormat="1" ht="66.75" customHeight="1">
      <c r="A163" s="45" t="s">
        <v>269</v>
      </c>
      <c r="B163" s="39" t="s">
        <v>289</v>
      </c>
      <c r="C163" s="8">
        <f aca="true" t="shared" si="16" ref="C163:E164">C164</f>
        <v>362492.95</v>
      </c>
      <c r="D163" s="8">
        <f t="shared" si="16"/>
        <v>0</v>
      </c>
      <c r="E163" s="8">
        <f t="shared" si="16"/>
        <v>0</v>
      </c>
    </row>
    <row r="164" spans="1:5" s="9" customFormat="1" ht="61.5" customHeight="1">
      <c r="A164" s="45" t="s">
        <v>270</v>
      </c>
      <c r="B164" s="39" t="s">
        <v>288</v>
      </c>
      <c r="C164" s="8">
        <f t="shared" si="16"/>
        <v>362492.95</v>
      </c>
      <c r="D164" s="8">
        <f t="shared" si="16"/>
        <v>0</v>
      </c>
      <c r="E164" s="8">
        <f t="shared" si="16"/>
        <v>0</v>
      </c>
    </row>
    <row r="165" spans="1:5" s="9" customFormat="1" ht="64.5" customHeight="1">
      <c r="A165" s="45" t="s">
        <v>265</v>
      </c>
      <c r="B165" s="39" t="s">
        <v>288</v>
      </c>
      <c r="C165" s="8">
        <v>362492.95</v>
      </c>
      <c r="D165" s="8">
        <v>0</v>
      </c>
      <c r="E165" s="8">
        <v>0</v>
      </c>
    </row>
    <row r="166" spans="1:5" s="9" customFormat="1" ht="53.25" customHeight="1">
      <c r="A166" s="45" t="s">
        <v>206</v>
      </c>
      <c r="B166" s="39" t="s">
        <v>227</v>
      </c>
      <c r="C166" s="8">
        <f aca="true" t="shared" si="17" ref="C166:E167">C167</f>
        <v>58693.6</v>
      </c>
      <c r="D166" s="8">
        <f t="shared" si="17"/>
        <v>8980</v>
      </c>
      <c r="E166" s="8">
        <f t="shared" si="17"/>
        <v>8980</v>
      </c>
    </row>
    <row r="167" spans="1:5" s="9" customFormat="1" ht="69" customHeight="1">
      <c r="A167" s="45" t="s">
        <v>207</v>
      </c>
      <c r="B167" s="39" t="s">
        <v>226</v>
      </c>
      <c r="C167" s="8">
        <f t="shared" si="17"/>
        <v>58693.6</v>
      </c>
      <c r="D167" s="8">
        <f t="shared" si="17"/>
        <v>8980</v>
      </c>
      <c r="E167" s="8">
        <f t="shared" si="17"/>
        <v>8980</v>
      </c>
    </row>
    <row r="168" spans="1:5" s="9" customFormat="1" ht="63" customHeight="1">
      <c r="A168" s="45" t="s">
        <v>208</v>
      </c>
      <c r="B168" s="39" t="s">
        <v>226</v>
      </c>
      <c r="C168" s="8">
        <f>3579+5169+49945.6</f>
        <v>58693.6</v>
      </c>
      <c r="D168" s="8">
        <v>8980</v>
      </c>
      <c r="E168" s="8">
        <v>8980</v>
      </c>
    </row>
    <row r="169" spans="1:5" ht="32.25" customHeight="1">
      <c r="A169" s="22" t="s">
        <v>193</v>
      </c>
      <c r="B169" s="26" t="s">
        <v>305</v>
      </c>
      <c r="C169" s="8">
        <f>C170</f>
        <v>17397686.98</v>
      </c>
      <c r="D169" s="8">
        <f>D170</f>
        <v>485100</v>
      </c>
      <c r="E169" s="8">
        <f>E170</f>
        <v>485100</v>
      </c>
    </row>
    <row r="170" spans="1:5" ht="50.25" customHeight="1">
      <c r="A170" s="22" t="s">
        <v>194</v>
      </c>
      <c r="B170" s="26" t="s">
        <v>225</v>
      </c>
      <c r="C170" s="8">
        <f>SUM(C171:C172)</f>
        <v>17397686.98</v>
      </c>
      <c r="D170" s="8">
        <f>SUM(D171:D172)</f>
        <v>485100</v>
      </c>
      <c r="E170" s="8">
        <f>SUM(E171:E172)</f>
        <v>485100</v>
      </c>
    </row>
    <row r="171" spans="1:5" ht="48" customHeight="1">
      <c r="A171" s="22" t="s">
        <v>205</v>
      </c>
      <c r="B171" s="26" t="s">
        <v>225</v>
      </c>
      <c r="C171" s="8">
        <f>6466430-205791+593767+269000-6260639+5615861+1412780+86462+546480</f>
        <v>8524350</v>
      </c>
      <c r="D171" s="8">
        <v>0</v>
      </c>
      <c r="E171" s="8">
        <v>0</v>
      </c>
    </row>
    <row r="172" spans="1:5" ht="54.75" customHeight="1">
      <c r="A172" s="22" t="s">
        <v>195</v>
      </c>
      <c r="B172" s="26" t="s">
        <v>225</v>
      </c>
      <c r="C172" s="8">
        <f>1429221.88+29065.1+40000+7380250-5200</f>
        <v>8873336.98</v>
      </c>
      <c r="D172" s="8">
        <v>485100</v>
      </c>
      <c r="E172" s="8">
        <v>485100</v>
      </c>
    </row>
    <row r="173" spans="1:5" ht="47.25" customHeight="1">
      <c r="A173" s="31" t="s">
        <v>196</v>
      </c>
      <c r="B173" s="32" t="s">
        <v>162</v>
      </c>
      <c r="C173" s="21">
        <f>C174+C185+C182+C179</f>
        <v>113842795.59</v>
      </c>
      <c r="D173" s="21">
        <f>D174+D185+D182+D179</f>
        <v>9587067.469999999</v>
      </c>
      <c r="E173" s="21">
        <f>E174+E185+E182+E179</f>
        <v>12626979.469999999</v>
      </c>
    </row>
    <row r="174" spans="1:5" ht="58.5" customHeight="1">
      <c r="A174" s="22" t="s">
        <v>197</v>
      </c>
      <c r="B174" s="30" t="s">
        <v>126</v>
      </c>
      <c r="C174" s="8">
        <f>C175</f>
        <v>2378310.33</v>
      </c>
      <c r="D174" s="8">
        <f>D175</f>
        <v>2495239.4699999997</v>
      </c>
      <c r="E174" s="8">
        <f>E175</f>
        <v>2495239.4699999997</v>
      </c>
    </row>
    <row r="175" spans="1:5" ht="75" customHeight="1">
      <c r="A175" s="22" t="s">
        <v>198</v>
      </c>
      <c r="B175" s="30" t="s">
        <v>127</v>
      </c>
      <c r="C175" s="8">
        <f>SUM(C176:C178)</f>
        <v>2378310.33</v>
      </c>
      <c r="D175" s="8">
        <f>SUM(D176:D178)</f>
        <v>2495239.4699999997</v>
      </c>
      <c r="E175" s="8">
        <f>SUM(E176:E178)</f>
        <v>2495239.4699999997</v>
      </c>
    </row>
    <row r="176" spans="1:5" ht="82.5" customHeight="1">
      <c r="A176" s="22" t="s">
        <v>199</v>
      </c>
      <c r="B176" s="30" t="s">
        <v>163</v>
      </c>
      <c r="C176" s="8">
        <f>433235.5+1012704-1012704</f>
        <v>433235.5</v>
      </c>
      <c r="D176" s="8">
        <f>420107.5+7088928-7088928</f>
        <v>420107.5</v>
      </c>
      <c r="E176" s="8">
        <f>420107.5+10127040-10127040</f>
        <v>420107.5</v>
      </c>
    </row>
    <row r="177" spans="1:5" ht="75" customHeight="1">
      <c r="A177" s="22" t="s">
        <v>200</v>
      </c>
      <c r="B177" s="30" t="s">
        <v>127</v>
      </c>
      <c r="C177" s="8">
        <f>2088871.97+201595-469325.36</f>
        <v>1821141.6099999999</v>
      </c>
      <c r="D177" s="8">
        <v>2067631.97</v>
      </c>
      <c r="E177" s="8">
        <v>2067631.97</v>
      </c>
    </row>
    <row r="178" spans="1:5" ht="75" customHeight="1">
      <c r="A178" s="22" t="s">
        <v>201</v>
      </c>
      <c r="B178" s="30" t="s">
        <v>127</v>
      </c>
      <c r="C178" s="8">
        <v>123933.22</v>
      </c>
      <c r="D178" s="8">
        <v>7500</v>
      </c>
      <c r="E178" s="8">
        <v>7500</v>
      </c>
    </row>
    <row r="179" spans="1:5" ht="126" customHeight="1">
      <c r="A179" s="22" t="s">
        <v>297</v>
      </c>
      <c r="B179" s="30" t="s">
        <v>296</v>
      </c>
      <c r="C179" s="8">
        <f aca="true" t="shared" si="18" ref="C179:E180">C180</f>
        <v>757500</v>
      </c>
      <c r="D179" s="8">
        <f t="shared" si="18"/>
        <v>7088928</v>
      </c>
      <c r="E179" s="8">
        <f t="shared" si="18"/>
        <v>10127040</v>
      </c>
    </row>
    <row r="180" spans="1:5" ht="113.25" customHeight="1">
      <c r="A180" s="22" t="s">
        <v>295</v>
      </c>
      <c r="B180" s="30" t="s">
        <v>294</v>
      </c>
      <c r="C180" s="8">
        <f t="shared" si="18"/>
        <v>757500</v>
      </c>
      <c r="D180" s="8">
        <f t="shared" si="18"/>
        <v>7088928</v>
      </c>
      <c r="E180" s="8">
        <f t="shared" si="18"/>
        <v>10127040</v>
      </c>
    </row>
    <row r="181" spans="1:5" ht="121.5" customHeight="1">
      <c r="A181" s="22" t="s">
        <v>293</v>
      </c>
      <c r="B181" s="30" t="s">
        <v>294</v>
      </c>
      <c r="C181" s="8">
        <f>1012704-255204</f>
        <v>757500</v>
      </c>
      <c r="D181" s="8">
        <v>7088928</v>
      </c>
      <c r="E181" s="8">
        <v>10127040</v>
      </c>
    </row>
    <row r="182" spans="1:5" ht="117" customHeight="1">
      <c r="A182" s="22" t="s">
        <v>236</v>
      </c>
      <c r="B182" s="30" t="s">
        <v>237</v>
      </c>
      <c r="C182" s="8">
        <f aca="true" t="shared" si="19" ref="C182:E183">C183</f>
        <v>42817</v>
      </c>
      <c r="D182" s="8">
        <f t="shared" si="19"/>
        <v>2900</v>
      </c>
      <c r="E182" s="8">
        <f t="shared" si="19"/>
        <v>4700</v>
      </c>
    </row>
    <row r="183" spans="1:5" ht="118.5" customHeight="1">
      <c r="A183" s="22" t="s">
        <v>238</v>
      </c>
      <c r="B183" s="30" t="s">
        <v>239</v>
      </c>
      <c r="C183" s="8">
        <f t="shared" si="19"/>
        <v>42817</v>
      </c>
      <c r="D183" s="8">
        <f t="shared" si="19"/>
        <v>2900</v>
      </c>
      <c r="E183" s="8">
        <f t="shared" si="19"/>
        <v>4700</v>
      </c>
    </row>
    <row r="184" spans="1:5" ht="118.5" customHeight="1">
      <c r="A184" s="22" t="s">
        <v>240</v>
      </c>
      <c r="B184" s="30" t="s">
        <v>239</v>
      </c>
      <c r="C184" s="8">
        <v>42817</v>
      </c>
      <c r="D184" s="8">
        <v>2900</v>
      </c>
      <c r="E184" s="8">
        <v>4700</v>
      </c>
    </row>
    <row r="185" spans="1:5" ht="27.75" customHeight="1">
      <c r="A185" s="22" t="s">
        <v>202</v>
      </c>
      <c r="B185" s="30" t="s">
        <v>128</v>
      </c>
      <c r="C185" s="8">
        <f aca="true" t="shared" si="20" ref="C185:E186">C186</f>
        <v>110664168.26</v>
      </c>
      <c r="D185" s="8">
        <f t="shared" si="20"/>
        <v>0</v>
      </c>
      <c r="E185" s="8">
        <f t="shared" si="20"/>
        <v>0</v>
      </c>
    </row>
    <row r="186" spans="1:5" ht="37.5" customHeight="1">
      <c r="A186" s="22" t="s">
        <v>203</v>
      </c>
      <c r="B186" s="30" t="s">
        <v>129</v>
      </c>
      <c r="C186" s="8">
        <f t="shared" si="20"/>
        <v>110664168.26</v>
      </c>
      <c r="D186" s="8">
        <f t="shared" si="20"/>
        <v>0</v>
      </c>
      <c r="E186" s="8">
        <f t="shared" si="20"/>
        <v>0</v>
      </c>
    </row>
    <row r="187" spans="1:5" ht="37.5" customHeight="1">
      <c r="A187" s="22" t="s">
        <v>204</v>
      </c>
      <c r="B187" s="30" t="s">
        <v>130</v>
      </c>
      <c r="C187" s="8">
        <f>109744205+3043274-2123310.74</f>
        <v>110664168.26</v>
      </c>
      <c r="D187" s="8">
        <v>0</v>
      </c>
      <c r="E187" s="8">
        <v>0</v>
      </c>
    </row>
    <row r="188" spans="1:5" ht="28.5" customHeight="1">
      <c r="A188" s="31" t="s">
        <v>250</v>
      </c>
      <c r="B188" s="32" t="s">
        <v>251</v>
      </c>
      <c r="C188" s="21">
        <f aca="true" t="shared" si="21" ref="C188:E190">C189</f>
        <v>140181</v>
      </c>
      <c r="D188" s="21">
        <f t="shared" si="21"/>
        <v>0</v>
      </c>
      <c r="E188" s="21">
        <f t="shared" si="21"/>
        <v>0</v>
      </c>
    </row>
    <row r="189" spans="1:5" ht="141.75" customHeight="1">
      <c r="A189" s="22" t="s">
        <v>252</v>
      </c>
      <c r="B189" s="30" t="s">
        <v>253</v>
      </c>
      <c r="C189" s="8">
        <f t="shared" si="21"/>
        <v>140181</v>
      </c>
      <c r="D189" s="8">
        <f t="shared" si="21"/>
        <v>0</v>
      </c>
      <c r="E189" s="8">
        <f t="shared" si="21"/>
        <v>0</v>
      </c>
    </row>
    <row r="190" spans="1:5" ht="137.25" customHeight="1">
      <c r="A190" s="22" t="s">
        <v>254</v>
      </c>
      <c r="B190" s="30" t="s">
        <v>255</v>
      </c>
      <c r="C190" s="8">
        <f t="shared" si="21"/>
        <v>140181</v>
      </c>
      <c r="D190" s="8">
        <f t="shared" si="21"/>
        <v>0</v>
      </c>
      <c r="E190" s="8">
        <f t="shared" si="21"/>
        <v>0</v>
      </c>
    </row>
    <row r="191" spans="1:5" ht="144" customHeight="1">
      <c r="A191" s="22" t="s">
        <v>256</v>
      </c>
      <c r="B191" s="30" t="s">
        <v>255</v>
      </c>
      <c r="C191" s="8">
        <v>140181</v>
      </c>
      <c r="D191" s="8">
        <v>0</v>
      </c>
      <c r="E191" s="8">
        <v>0</v>
      </c>
    </row>
    <row r="192" spans="1:5" s="9" customFormat="1" ht="230.25" customHeight="1">
      <c r="A192" s="31" t="s">
        <v>94</v>
      </c>
      <c r="B192" s="33" t="s">
        <v>243</v>
      </c>
      <c r="C192" s="21">
        <f aca="true" t="shared" si="22" ref="C192:E193">C193</f>
        <v>0</v>
      </c>
      <c r="D192" s="21">
        <f t="shared" si="22"/>
        <v>0</v>
      </c>
      <c r="E192" s="21">
        <f t="shared" si="22"/>
        <v>0</v>
      </c>
    </row>
    <row r="193" spans="1:5" ht="207" customHeight="1">
      <c r="A193" s="22" t="s">
        <v>95</v>
      </c>
      <c r="B193" s="26" t="s">
        <v>97</v>
      </c>
      <c r="C193" s="8">
        <f t="shared" si="22"/>
        <v>0</v>
      </c>
      <c r="D193" s="8">
        <f t="shared" si="22"/>
        <v>0</v>
      </c>
      <c r="E193" s="8">
        <f t="shared" si="22"/>
        <v>0</v>
      </c>
    </row>
    <row r="194" spans="1:5" ht="207" customHeight="1">
      <c r="A194" s="22" t="s">
        <v>96</v>
      </c>
      <c r="B194" s="26" t="s">
        <v>98</v>
      </c>
      <c r="C194" s="8">
        <v>0</v>
      </c>
      <c r="D194" s="34">
        <v>0</v>
      </c>
      <c r="E194" s="34">
        <v>0</v>
      </c>
    </row>
    <row r="195" spans="1:5" ht="115.5" customHeight="1">
      <c r="A195" s="31" t="s">
        <v>257</v>
      </c>
      <c r="B195" s="33" t="s">
        <v>264</v>
      </c>
      <c r="C195" s="21">
        <f aca="true" t="shared" si="23" ref="C195:E196">C196</f>
        <v>-334654.27</v>
      </c>
      <c r="D195" s="21">
        <f t="shared" si="23"/>
        <v>0</v>
      </c>
      <c r="E195" s="21">
        <f t="shared" si="23"/>
        <v>0</v>
      </c>
    </row>
    <row r="196" spans="1:5" ht="98.25" customHeight="1">
      <c r="A196" s="22" t="s">
        <v>258</v>
      </c>
      <c r="B196" s="26" t="s">
        <v>259</v>
      </c>
      <c r="C196" s="8">
        <f t="shared" si="23"/>
        <v>-334654.27</v>
      </c>
      <c r="D196" s="8">
        <f t="shared" si="23"/>
        <v>0</v>
      </c>
      <c r="E196" s="8">
        <f t="shared" si="23"/>
        <v>0</v>
      </c>
    </row>
    <row r="197" spans="1:5" ht="98.25" customHeight="1">
      <c r="A197" s="22" t="s">
        <v>260</v>
      </c>
      <c r="B197" s="26" t="s">
        <v>261</v>
      </c>
      <c r="C197" s="8">
        <f>C198+C199</f>
        <v>-334654.27</v>
      </c>
      <c r="D197" s="8">
        <f>D198+D199</f>
        <v>0</v>
      </c>
      <c r="E197" s="8">
        <f>E198+E199</f>
        <v>0</v>
      </c>
    </row>
    <row r="198" spans="1:5" ht="111" customHeight="1">
      <c r="A198" s="22" t="s">
        <v>263</v>
      </c>
      <c r="B198" s="26" t="s">
        <v>261</v>
      </c>
      <c r="C198" s="8">
        <v>-132332.32</v>
      </c>
      <c r="D198" s="34">
        <v>0</v>
      </c>
      <c r="E198" s="34">
        <v>0</v>
      </c>
    </row>
    <row r="199" spans="1:5" ht="105.75" customHeight="1">
      <c r="A199" s="22" t="s">
        <v>262</v>
      </c>
      <c r="B199" s="26" t="s">
        <v>261</v>
      </c>
      <c r="C199" s="8">
        <v>-202321.95</v>
      </c>
      <c r="D199" s="34">
        <v>0</v>
      </c>
      <c r="E199" s="34">
        <v>0</v>
      </c>
    </row>
    <row r="200" spans="1:5" ht="36" customHeight="1">
      <c r="A200" s="49" t="s">
        <v>339</v>
      </c>
      <c r="B200" s="50"/>
      <c r="C200" s="35">
        <f>C17+C147</f>
        <v>316639762.57</v>
      </c>
      <c r="D200" s="35">
        <f>D17+D147</f>
        <v>171966147.47</v>
      </c>
      <c r="E200" s="35">
        <f>E17+E147</f>
        <v>178397659.47</v>
      </c>
    </row>
    <row r="201" spans="3:5" ht="18.75">
      <c r="C201" s="5"/>
      <c r="E201" s="5"/>
    </row>
    <row r="202" ht="18.75">
      <c r="C202" s="15"/>
    </row>
    <row r="204" ht="18.75">
      <c r="C204" s="15"/>
    </row>
    <row r="205" ht="18.75">
      <c r="D205" s="29"/>
    </row>
  </sheetData>
  <sheetProtection/>
  <mergeCells count="14">
    <mergeCell ref="C5:E5"/>
    <mergeCell ref="C3:E3"/>
    <mergeCell ref="C2:E2"/>
    <mergeCell ref="C6:E6"/>
    <mergeCell ref="C4:E4"/>
    <mergeCell ref="C1:E1"/>
    <mergeCell ref="A200:B200"/>
    <mergeCell ref="C7:E7"/>
    <mergeCell ref="A14:A15"/>
    <mergeCell ref="B14:B15"/>
    <mergeCell ref="C14:E14"/>
    <mergeCell ref="C8:E8"/>
    <mergeCell ref="A12:E12"/>
    <mergeCell ref="A13:E13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2018-12-25T06:48:02Z</dcterms:modified>
  <cp:category/>
  <cp:version/>
  <cp:contentType/>
  <cp:contentStatus/>
</cp:coreProperties>
</file>