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120" yWindow="105" windowWidth="15120" windowHeight="8010"/>
  </bookViews>
  <sheets>
    <sheet name="Распредел. на 2024" sheetId="1" r:id="rId1"/>
  </sheets>
  <calcPr calcId="152511"/>
</workbook>
</file>

<file path=xl/calcChain.xml><?xml version="1.0" encoding="utf-8"?>
<calcChain xmlns="http://schemas.openxmlformats.org/spreadsheetml/2006/main">
  <c r="D129" i="1" l="1"/>
  <c r="D130" i="1"/>
  <c r="D189" i="1" l="1"/>
  <c r="D188" i="1" l="1"/>
  <c r="D400" i="1" l="1"/>
  <c r="D390" i="1"/>
  <c r="D378" i="1"/>
  <c r="D364" i="1"/>
  <c r="D322" i="1"/>
  <c r="D293" i="1"/>
  <c r="D292" i="1"/>
  <c r="D256" i="1"/>
  <c r="D259" i="1"/>
  <c r="D244" i="1"/>
  <c r="D236" i="1"/>
  <c r="D196" i="1"/>
  <c r="D186" i="1"/>
  <c r="D180" i="1"/>
  <c r="D142" i="1"/>
  <c r="D131" i="1"/>
  <c r="D88" i="1"/>
  <c r="D87" i="1"/>
  <c r="D387" i="1" l="1"/>
  <c r="D323" i="1"/>
  <c r="D235" i="1"/>
  <c r="D232" i="1"/>
  <c r="D171" i="1"/>
  <c r="D169" i="1"/>
  <c r="D157" i="1"/>
  <c r="D95" i="1"/>
  <c r="D94" i="1"/>
  <c r="D79" i="1"/>
  <c r="D377" i="1" l="1"/>
  <c r="D367" i="1"/>
  <c r="D365" i="1"/>
  <c r="D363" i="1"/>
  <c r="D359" i="1"/>
  <c r="D355" i="1"/>
  <c r="D354" i="1"/>
  <c r="D321" i="1"/>
  <c r="D318" i="1"/>
  <c r="D317" i="1"/>
  <c r="D315" i="1"/>
  <c r="D313" i="1"/>
  <c r="D312" i="1" s="1"/>
  <c r="D310" i="1"/>
  <c r="D298" i="1"/>
  <c r="D297" i="1"/>
  <c r="D290" i="1"/>
  <c r="D269" i="1"/>
  <c r="D268" i="1" s="1"/>
  <c r="D203" i="1" l="1"/>
  <c r="D199" i="1"/>
  <c r="D195" i="1"/>
  <c r="D191" i="1"/>
  <c r="D162" i="1"/>
  <c r="D152" i="1"/>
  <c r="D143" i="1"/>
  <c r="D117" i="1" l="1"/>
  <c r="D116" i="1"/>
  <c r="D53" i="1"/>
  <c r="D37" i="1"/>
  <c r="D32" i="1"/>
  <c r="D164" i="1" l="1"/>
  <c r="D33" i="1" l="1"/>
  <c r="D44" i="1"/>
  <c r="D399" i="1" l="1"/>
  <c r="D254" i="1"/>
  <c r="D217" i="1"/>
  <c r="D216" i="1" s="1"/>
  <c r="D215" i="1" s="1"/>
  <c r="D207" i="1"/>
  <c r="D198" i="1"/>
  <c r="D82" i="1"/>
  <c r="D81" i="1" l="1"/>
  <c r="D78" i="1" l="1"/>
  <c r="D77" i="1" l="1"/>
  <c r="D76" i="1"/>
  <c r="D65" i="1"/>
  <c r="D63" i="1"/>
  <c r="D62" i="1"/>
  <c r="D58" i="1"/>
  <c r="D57" i="1"/>
  <c r="D54" i="1"/>
  <c r="D52" i="1"/>
  <c r="D49" i="1"/>
  <c r="D31" i="1"/>
  <c r="D64" i="1" l="1"/>
  <c r="D219" i="1" l="1"/>
  <c r="D100" i="1" l="1"/>
  <c r="D99" i="1"/>
  <c r="D306" i="1" l="1"/>
  <c r="D302" i="1"/>
  <c r="D163" i="1" l="1"/>
  <c r="D51" i="1" l="1"/>
  <c r="D401" i="1" l="1"/>
  <c r="D376" i="1" l="1"/>
  <c r="D308" i="1"/>
  <c r="D301" i="1"/>
  <c r="D102" i="1"/>
  <c r="D47" i="1" l="1"/>
  <c r="D46" i="1"/>
  <c r="D45" i="1" l="1"/>
  <c r="D36" i="1"/>
  <c r="D35" i="1"/>
  <c r="D372" i="1" l="1"/>
  <c r="D371" i="1"/>
  <c r="D370" i="1"/>
  <c r="D369" i="1"/>
  <c r="D366" i="1"/>
  <c r="D149" i="1" l="1"/>
  <c r="D160" i="1" l="1"/>
  <c r="D159" i="1" s="1"/>
  <c r="D358" i="1" l="1"/>
  <c r="D197" i="1"/>
  <c r="D139" i="1" l="1"/>
  <c r="D127" i="1" s="1"/>
  <c r="D165" i="1" l="1"/>
  <c r="D155" i="1"/>
  <c r="D294" i="1" l="1"/>
  <c r="D328" i="1"/>
  <c r="D120" i="1"/>
  <c r="D119" i="1" s="1"/>
  <c r="D108" i="1" l="1"/>
  <c r="D107" i="1"/>
  <c r="D356" i="1"/>
  <c r="D178" i="1" l="1"/>
  <c r="D320" i="1"/>
  <c r="D307" i="1" l="1"/>
  <c r="D335" i="1" l="1"/>
  <c r="D331" i="1"/>
  <c r="D277" i="1"/>
  <c r="D93" i="1"/>
  <c r="D80" i="1" l="1"/>
  <c r="D50" i="1" s="1"/>
  <c r="D30" i="1" l="1"/>
  <c r="D295" i="1" l="1"/>
  <c r="D221" i="1"/>
  <c r="D218" i="1" s="1"/>
  <c r="D194" i="1"/>
  <c r="D193" i="1" s="1"/>
  <c r="D141" i="1" l="1"/>
  <c r="D375" i="1" l="1"/>
  <c r="D353" i="1"/>
  <c r="D349" i="1"/>
  <c r="D346" i="1"/>
  <c r="D342" i="1"/>
  <c r="D340" i="1"/>
  <c r="D334" i="1"/>
  <c r="D330" i="1"/>
  <c r="D326" i="1"/>
  <c r="D316" i="1"/>
  <c r="D300" i="1"/>
  <c r="D291" i="1"/>
  <c r="D289" i="1"/>
  <c r="D285" i="1"/>
  <c r="D280" i="1"/>
  <c r="D273" i="1"/>
  <c r="D265" i="1"/>
  <c r="D261" i="1"/>
  <c r="D253" i="1"/>
  <c r="D248" i="1"/>
  <c r="D239" i="1"/>
  <c r="D238" i="1" s="1"/>
  <c r="D231" i="1"/>
  <c r="D225" i="1"/>
  <c r="D212" i="1"/>
  <c r="D209" i="1"/>
  <c r="D205" i="1"/>
  <c r="D202" i="1"/>
  <c r="D201" i="1" s="1"/>
  <c r="D184" i="1"/>
  <c r="D181" i="1"/>
  <c r="D179" i="1"/>
  <c r="D175" i="1"/>
  <c r="D170" i="1"/>
  <c r="D168" i="1"/>
  <c r="D154" i="1" s="1"/>
  <c r="D151" i="1"/>
  <c r="D148" i="1"/>
  <c r="D140" i="1"/>
  <c r="D123" i="1"/>
  <c r="D115" i="1"/>
  <c r="D111" i="1"/>
  <c r="D104" i="1"/>
  <c r="D101" i="1"/>
  <c r="D97" i="1"/>
  <c r="D86" i="1"/>
  <c r="D272" i="1" l="1"/>
  <c r="D271" i="1" s="1"/>
  <c r="D183" i="1"/>
  <c r="D150" i="1"/>
  <c r="D126" i="1"/>
  <c r="D147" i="1"/>
  <c r="D264" i="1"/>
  <c r="D260" i="1"/>
  <c r="D357" i="1"/>
  <c r="D114" i="1"/>
  <c r="D110" i="1"/>
  <c r="D230" i="1"/>
  <c r="D348" i="1"/>
  <c r="D345" i="1"/>
  <c r="D208" i="1"/>
  <c r="D204" i="1"/>
  <c r="D224" i="1"/>
  <c r="D103" i="1"/>
  <c r="D247" i="1"/>
  <c r="D325" i="1"/>
  <c r="D319" i="1"/>
  <c r="D122" i="1"/>
  <c r="D187" i="1"/>
  <c r="D211" i="1"/>
  <c r="D192" i="1" s="1"/>
  <c r="D284" i="1"/>
  <c r="D352" i="1"/>
  <c r="D85" i="1"/>
  <c r="D96" i="1"/>
  <c r="D339" i="1"/>
  <c r="D311" i="1"/>
  <c r="D288" i="1"/>
  <c r="D276" i="1"/>
  <c r="D174" i="1"/>
  <c r="D29" i="1"/>
  <c r="D246" i="1" l="1"/>
  <c r="D28" i="1"/>
  <c r="D344" i="1"/>
  <c r="D223" i="1"/>
  <c r="D338" i="1"/>
  <c r="D324" i="1"/>
  <c r="D275" i="1"/>
  <c r="D287" i="1"/>
  <c r="D351" i="1"/>
  <c r="D125" i="1"/>
  <c r="D404" i="1" l="1"/>
</calcChain>
</file>

<file path=xl/sharedStrings.xml><?xml version="1.0" encoding="utf-8"?>
<sst xmlns="http://schemas.openxmlformats.org/spreadsheetml/2006/main" count="778" uniqueCount="721">
  <si>
    <t>01 0 00 00000</t>
  </si>
  <si>
    <t>01 1 00 00000</t>
  </si>
  <si>
    <t>01 1 01 00000</t>
  </si>
  <si>
    <t>01 1 01 00020</t>
  </si>
  <si>
    <t>01 1 01 00030</t>
  </si>
  <si>
    <t>Основное мероприятие "Содействие развитию дошкольного образования"</t>
  </si>
  <si>
    <t>01 1 02 20010</t>
  </si>
  <si>
    <t>01 1 03 00000</t>
  </si>
  <si>
    <t>01 1 03 80100</t>
  </si>
  <si>
    <t>01 1 03 80110</t>
  </si>
  <si>
    <t>01 2 00 00000</t>
  </si>
  <si>
    <t>01 2 01 00000</t>
  </si>
  <si>
    <t>01 2 01 00050</t>
  </si>
  <si>
    <t>01 2 02 00000</t>
  </si>
  <si>
    <t>01 2 02 00040</t>
  </si>
  <si>
    <t>01 2 02 20020</t>
  </si>
  <si>
    <t>01 3 00 00000</t>
  </si>
  <si>
    <t>Подпрограмма "Организация предоставления дополнительного образования детям"</t>
  </si>
  <si>
    <t>01 3 01 00000</t>
  </si>
  <si>
    <t>Основное мероприятие "Реализация программ дополнительного образования детей"</t>
  </si>
  <si>
    <t>01 3 01 00080</t>
  </si>
  <si>
    <t>01 4 00 00000</t>
  </si>
  <si>
    <t>Подпрограмма "Организованный отдых детей в каникулярное время"</t>
  </si>
  <si>
    <t>01 4 01 00000</t>
  </si>
  <si>
    <t>01 4 01 S0190</t>
  </si>
  <si>
    <t>01 4 01 20040</t>
  </si>
  <si>
    <t>01 4 02 00000</t>
  </si>
  <si>
    <t>01 4 02 80200</t>
  </si>
  <si>
    <t>01 5 00 00000</t>
  </si>
  <si>
    <t>01 5 01 00000</t>
  </si>
  <si>
    <t>01 5 01 20050</t>
  </si>
  <si>
    <t>01 5 01 20060</t>
  </si>
  <si>
    <t>01 6 00 00000</t>
  </si>
  <si>
    <t>Подпрограмма "Профессиональная переподготовка и повышение квалификации"</t>
  </si>
  <si>
    <t>01 6 01 00000</t>
  </si>
  <si>
    <t>Основное мероприятие "Развитие кадрового потенциала работников сферы образования"</t>
  </si>
  <si>
    <t>01 6 01 20070</t>
  </si>
  <si>
    <t>01 8 00 00000</t>
  </si>
  <si>
    <t>01 8 01 00000</t>
  </si>
  <si>
    <t>01 8 01 00090</t>
  </si>
  <si>
    <t>02 0 00 00000</t>
  </si>
  <si>
    <t>02 1 00 00000</t>
  </si>
  <si>
    <t>02 2 00 00000</t>
  </si>
  <si>
    <t>02 2 01 00000</t>
  </si>
  <si>
    <t>02 2 01 20120</t>
  </si>
  <si>
    <t>02 2 01 20130</t>
  </si>
  <si>
    <t>02 4 00 00000</t>
  </si>
  <si>
    <t>02 4 01 00000</t>
  </si>
  <si>
    <t>Основное мероприятие "Поддержка на доступном уровне объема пассажирских перевозок на автобусных маршрутах"</t>
  </si>
  <si>
    <t>03 0 00 00000</t>
  </si>
  <si>
    <t>03 1 00 00000</t>
  </si>
  <si>
    <t>03 1 01 00000</t>
  </si>
  <si>
    <t>Основное мероприятие "Развитие библиотечного дела"</t>
  </si>
  <si>
    <t>03 1 01 00360</t>
  </si>
  <si>
    <t>03 1 01 00370</t>
  </si>
  <si>
    <t>03 2 00 00000</t>
  </si>
  <si>
    <t>Подпрограмма "Дополнительное образование детей в сфере культуры и искусства"</t>
  </si>
  <si>
    <t>03 2 01 00000</t>
  </si>
  <si>
    <t>Основное мероприятие "Реализация дополнительных общеобразовательных программ"</t>
  </si>
  <si>
    <t>03 2 01 00140</t>
  </si>
  <si>
    <t>03 3 00 00000</t>
  </si>
  <si>
    <t>03 3 01 00000</t>
  </si>
  <si>
    <t>Основное мероприятие "Формирование фондов библиотеки"</t>
  </si>
  <si>
    <t>03 3 01 20200</t>
  </si>
  <si>
    <t>03 4 00 00000</t>
  </si>
  <si>
    <t>03 4 01 00000</t>
  </si>
  <si>
    <t>03 4 01 20220</t>
  </si>
  <si>
    <t>03 5 00 00000</t>
  </si>
  <si>
    <t>03 5 01 00000</t>
  </si>
  <si>
    <t xml:space="preserve">Основное мероприятие "Укрепление материально-технической базы библиотечных учреждений Южского района" </t>
  </si>
  <si>
    <t>03 5 01 20230</t>
  </si>
  <si>
    <t>03 7 00 00000</t>
  </si>
  <si>
    <t>04 0 00 00000</t>
  </si>
  <si>
    <t>04 2 00 00000</t>
  </si>
  <si>
    <t>04 4 00 00000</t>
  </si>
  <si>
    <t>05 0 00 00000</t>
  </si>
  <si>
    <t>05 1 00 00000</t>
  </si>
  <si>
    <t>05 1 01 00000</t>
  </si>
  <si>
    <t>05 1 01 60030</t>
  </si>
  <si>
    <t>05 1 01 60050</t>
  </si>
  <si>
    <t>05 2 00 00000</t>
  </si>
  <si>
    <t>05 2 01 00000</t>
  </si>
  <si>
    <t>05 3 00 00000</t>
  </si>
  <si>
    <t>05 3 01 00000</t>
  </si>
  <si>
    <t>06 0 00 00000</t>
  </si>
  <si>
    <t>06 1 00 00000</t>
  </si>
  <si>
    <t>06 1 01 00000</t>
  </si>
  <si>
    <t>06 1 01 20420</t>
  </si>
  <si>
    <t>07 0 00 00000</t>
  </si>
  <si>
    <t>Муниципальная программа Южского муниципального района "Оказание поддержки общественным объединениям ветеранов, инвалидов и другим маломобильным группам населения Южского муниципального района"</t>
  </si>
  <si>
    <t>07 1 00 00000</t>
  </si>
  <si>
    <t>07 1 01 00000</t>
  </si>
  <si>
    <t>Основное мероприятие "Организация мероприятий в интересах лиц с ограниченными возможностями здоровья"</t>
  </si>
  <si>
    <t>07 1 01 20430</t>
  </si>
  <si>
    <t>07 1 01 20440</t>
  </si>
  <si>
    <t>07 1 02 00000</t>
  </si>
  <si>
    <t>Основное мероприятие "Адаптация учреждений Южского муниципального района к обслуживанию инвалидов и других маломобильных групп"</t>
  </si>
  <si>
    <t>07 1 02 20450</t>
  </si>
  <si>
    <t>07 1 02 20460</t>
  </si>
  <si>
    <t>07 5 00 00000</t>
  </si>
  <si>
    <t>07 5 01 00000</t>
  </si>
  <si>
    <t>07 5 01 60060</t>
  </si>
  <si>
    <t>08 0 00 00000</t>
  </si>
  <si>
    <t>08 1 00 00000</t>
  </si>
  <si>
    <t>08 1 01 00000</t>
  </si>
  <si>
    <t>Основное мероприятие "Обеспечение деятельности лиц, замещающих муниципальные должности"</t>
  </si>
  <si>
    <t>08 1 01 00190</t>
  </si>
  <si>
    <t>08 1 02 00000</t>
  </si>
  <si>
    <t>08 1 02 00170</t>
  </si>
  <si>
    <t>08 1 03 00000</t>
  </si>
  <si>
    <t>08 1 03 20540</t>
  </si>
  <si>
    <t>08 1 03 20560</t>
  </si>
  <si>
    <t>08 1 04 00000</t>
  </si>
  <si>
    <t>Основное мероприятие "Обеспечение общественного порядка и профилактика правонарушений"</t>
  </si>
  <si>
    <t>08 1 04 80350</t>
  </si>
  <si>
    <t>08 1 04 80360</t>
  </si>
  <si>
    <t>09 0 00 00000</t>
  </si>
  <si>
    <t>Муниципальная программа Южского муниципального района "Профилактика правонарушений в Южском муниципальном районе"</t>
  </si>
  <si>
    <t>09 1 00 00000</t>
  </si>
  <si>
    <t>Подпрограмма "Профилактика правонарушений и преступлений в Южском муниципальном районе"</t>
  </si>
  <si>
    <t>09 1 01 00000</t>
  </si>
  <si>
    <t>Основное мероприятие "Обеспечение общественного порядка"</t>
  </si>
  <si>
    <t>09 2 00 00000</t>
  </si>
  <si>
    <t>Подпрограмма "Профилактика безнадзорности и правонарушений несовершеннолетних"</t>
  </si>
  <si>
    <t>09 2 01 00000</t>
  </si>
  <si>
    <t>09 2 01 20680</t>
  </si>
  <si>
    <t>30 9 00 00000</t>
  </si>
  <si>
    <t>30 9 00 00200</t>
  </si>
  <si>
    <t>30 9 00 00210</t>
  </si>
  <si>
    <t>30 9 00 00220</t>
  </si>
  <si>
    <t>30 9 00 00230</t>
  </si>
  <si>
    <t>Наименование</t>
  </si>
  <si>
    <t>Целевая статья</t>
  </si>
  <si>
    <t>Вид рас-ходов</t>
  </si>
  <si>
    <t xml:space="preserve">30 9 00 00350 </t>
  </si>
  <si>
    <t>08 1 03 20550</t>
  </si>
  <si>
    <t>Финансовое обеспечение деятельности структурных подразделений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</si>
  <si>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Библиотечное, библиографическое и информационное обслуживание пользователей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</si>
  <si>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Формирование, учет, изучение, обеспечение физического сохранения и безопасности фондов библиотеки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</si>
  <si>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Глава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</si>
  <si>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Обеспечение функционирования Контрольно-счетного органа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</si>
  <si>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Обеспечение функционирования председателя Контрольно-счетного органа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</si>
  <si>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Председатель Совета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</si>
  <si>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Содержание дошкольных образовательных организаций в соответствии с нормами пожарной безопасности (Предоставление субсидий бюджетным, автономным учреждениям и иным некоммерческим организациям)</t>
  </si>
  <si>
    <t>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(Предоставление субсидий бюджетным, автономным учреждениям и иным некоммерческим организациям)</t>
  </si>
  <si>
    <t>Обеспечение деятельности по организации питания в общеобразовательных организациях (Предоставление субсидий бюджетным, автономным учреждениям и иным некоммерческим организациям)</t>
  </si>
  <si>
    <t>Обеспечение содержания общеобразовательных организаций в соответствии с нормами пожарной безопасности (Предоставление субсидий бюджетным, автономным учреждениям и иным некоммерческим организациям)</t>
  </si>
  <si>
    <t>Организация предоставления дополнительного образования детям (Предоставление субсидий бюджетным, автономным учреждениям и иным некоммерческим организациям)</t>
  </si>
  <si>
    <t>Дополнительное образование детей в сфере культуры и искусства (Предоставление субсидий бюджетным, автономным учреждениям и иным некоммерческим организациям)</t>
  </si>
  <si>
    <t>Профессиональная переподготовка и повышение квалификации кадров работников учреждений образования, за исключением педагогических работников дошкольных и общеобразовательных организаций (Предоставление субсидий бюджетным, автономным учреждениям и иным некоммерческим организациям)</t>
  </si>
  <si>
    <t>Библиотечное, библиографическое и информационное обслуживание пользователей (Иные бюджетные ассигнования)</t>
  </si>
  <si>
    <t>Обеспечение содержания общеобразовательных организаций в соответствии с нормами пожарной безопасности (Закупка товаров, работ и услуг для обеспечения государственных (муниципальных) нужд)</t>
  </si>
  <si>
    <t>Профессиональная переподготовка и повышение квалификации кадров работников учреждений образования, за исключением педагогических работников дошкольных и общеобразовательных организаций (Закупка товаров, работ и услуг для обеспечения государственных (муниципальных) нужд)</t>
  </si>
  <si>
    <t>Библиотечное, библиографическое и информационное обслуживание пользователей (Закупка товаров, работ и услуг для обеспечения государственных (муниципальных) нужд)</t>
  </si>
  <si>
    <t>Формирование, учет, изучение, обеспечение физического сохранения и безопасности фондов библиотеки (Закупка товаров, работ и услуг для обеспечения государственных (муниципальных) нужд)</t>
  </si>
  <si>
    <t>Создание модельных библиотек (Закупка товаров, работ и услуг для обеспечения государственных (муниципальных) нужд)</t>
  </si>
  <si>
    <t>Воспитание детей, подростков и молодежи на конкретных примерах исторической и культурной жизни на основе героических традиций России (Закупка товаров, работ и услуг для обеспечения государственных (муниципальных) нужд)</t>
  </si>
  <si>
    <t>Развитие системы отдыха молодых семей (Закупка товаров, работ и услуг для обеспечения государственных (муниципальных) нужд)</t>
  </si>
  <si>
    <t>Обеспечение доступности услуг в сфере культуры для детей - инвалидов (Закупка товаров, работ и услуг для обеспечения государственных (муниципальных) нужд)</t>
  </si>
  <si>
    <t>Создание условий для психолого-педагогической, медицинской, правовой поддержки и реабилитации детей и подростков (Закупка товаров, работ и услуг для обеспечения государственных (муниципальных) нужд)</t>
  </si>
  <si>
    <t>Подпрограмма "Формирование доступной среды жизнедеятельности для инвалидов и других маломобильных групп населения в Южском муниципальном районе"</t>
  </si>
  <si>
    <t>01 1 02 00000</t>
  </si>
  <si>
    <t>Осуществление переданных органам местного самоуправления государственных полномочий Ивановской области по присмотру и уходу за детьми-сиротами и детьми, оставшимися без попечения родителей, детьми-инвалидами в муниципальных дошкольных образовательных организациях и детьми, нуждающимися в длительном лечении, в муниципальных дошкольных образовательных организациях, осуществляющих оздоровление (Предоставление субсидий бюджетным, автономным учреждениям и иным некоммерческим организациям)</t>
  </si>
  <si>
    <t>Основное мероприятие "Финансовое обеспечение предоставления мер социальной поддержки"</t>
  </si>
  <si>
    <t>Осуществление переданных государственных полномочий по организации двухразового питания в лагерях дневного пребывания детей-сирот и детей, находящихся в трудной жизненной ситуации (Закупка товаров, работ и услуг для обеспечения государственных (муниципальных) нужд)</t>
  </si>
  <si>
    <t>Осуществление отдельных государственных полномочий в сфере административных правонарушений (Закупка товаров, работ и услуг для обеспечения государственных (муниципальных) нужд)</t>
  </si>
  <si>
    <t xml:space="preserve">Осуществление полномочий по созданию и организации деятельности комиссий по делам несовершеннолетних и защите их прав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</si>
  <si>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Обеспечение доступности услуг в сфере образования для детей - инвалидов (Закупка товаров, работ и услуг для обеспечения государственных (муниципальных) нужд)</t>
  </si>
  <si>
    <r>
      <t xml:space="preserve">Основное мероприятие "Организация отдыха и оздоровления детей" </t>
    </r>
    <r>
      <rPr>
        <i/>
        <sz val="10"/>
        <rFont val="Times New Roman"/>
        <family val="1"/>
        <charset val="204"/>
      </rPr>
      <t/>
    </r>
  </si>
  <si>
    <t xml:space="preserve">Подпрограмма "Безопасность библиотечных отделов МКУК "Южская МЦБ"" </t>
  </si>
  <si>
    <t xml:space="preserve">Организация и проведение противопожарных мероприятий (Закупка товаров, работ и услуг для обеспечения государственных (муниципальных) нужд) </t>
  </si>
  <si>
    <t>Муниципальная программа Южского муниципального района "Развитие образования Южского муниципального района"</t>
  </si>
  <si>
    <t xml:space="preserve">Подпрограмма "Организация предоставления общедоступного и бесплатного дошкольного образования по основным общеобразовательным программам в муниципальных образовательных организациях" </t>
  </si>
  <si>
    <t xml:space="preserve">Основное мероприятие "Развитие дошкольного образования" </t>
  </si>
  <si>
    <t>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</si>
  <si>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(Закупка товаров, работ и услуг для обеспечения государственных (муниципальных) нужд) </t>
  </si>
  <si>
    <t xml:space="preserve">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(Предоставление субсидий бюджетным, автономным учреждениям и иным некоммерческим организациям) </t>
  </si>
  <si>
    <t xml:space="preserve">Основное мероприятие "Финансовое обеспечение предоставления мер социальной поддержки в сфере образования" </t>
  </si>
  <si>
    <t>Осуществление переданных органам местного самоуправления государственных полномочий Ивановской области по выплате компенсации части родительской платы за присмотр и уход за детьми в образовательных организациях, реализующих образовательную программу дошкольного образования (Социальное обеспечение и иные выплаты населению)</t>
  </si>
  <si>
    <t xml:space="preserve">Подпрограмма "Организация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t>
  </si>
  <si>
    <t>Основное мероприятие "Реализация программ общего образования"</t>
  </si>
  <si>
    <t>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</si>
  <si>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(Закупка товаров, работ и услуг для обеспечения государственных (муниципальных) нужд) </t>
  </si>
  <si>
    <t xml:space="preserve">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(Иные бюджетные ассигнования) </t>
  </si>
  <si>
    <t xml:space="preserve">Подпрограмма "Одарённые дети" </t>
  </si>
  <si>
    <t xml:space="preserve">Основное мероприятие "Поддержка творчески одаренных детей" </t>
  </si>
  <si>
    <t xml:space="preserve">Проведение мероприятий с обучающимися образовательных организаций, направленных на развитие одаренности детей. Обеспечение участия в международных, всероссийских, региональных конкурсах, фестивалях, выставках (Закупка товаров, работ и услуг для обеспечения государственных (муниципальных) нужд) </t>
  </si>
  <si>
    <t xml:space="preserve">Проведение муниципальных творческих конкурсов. Обеспечение участия в международных, всероссийских, региональных конкурсах, фестивалях, выставках (Закупка товаров, работ и услуг для обеспечения государственных (муниципальных) нужд)  </t>
  </si>
  <si>
    <t xml:space="preserve">Подпрограмма "Обеспечение деятельности структурных подразделений Отдела образования администрации Южского муниципального района" </t>
  </si>
  <si>
    <t xml:space="preserve">Финансовое обеспечение деятельности структурных подразделений (Закупка товаров, работ и услуг для обеспечения государственных (муниципальных) нужд) </t>
  </si>
  <si>
    <t xml:space="preserve">Финансовое обеспечение деятельности структурных подразделений (Иные бюджетные ассигнования) </t>
  </si>
  <si>
    <t xml:space="preserve">Подпрограмма "Развитие автомобильных дорог Южского муниципального района" </t>
  </si>
  <si>
    <t xml:space="preserve">Подпрограмма "Повышение безопасности дорожного движения в Южском муниципальном районе" </t>
  </si>
  <si>
    <t xml:space="preserve">Основное мероприятие "Обеспечение безопасности граждан" </t>
  </si>
  <si>
    <t>Подпрограмма "Обеспечение жильем молодых семей в Южском муниципальном районе"</t>
  </si>
  <si>
    <t xml:space="preserve">Основное мероприятие "Обеспечение жильем молодых семей" </t>
  </si>
  <si>
    <t xml:space="preserve">Подпрограмма "Поддержка граждан в сфере ипотечного жилищного кредитования в Южском муниципальном районе" </t>
  </si>
  <si>
    <t xml:space="preserve">Основное мероприятие "Государственная поддержка граждан в сфере ипотечного жилищного кредитования" </t>
  </si>
  <si>
    <t xml:space="preserve">Муниципальная программа Южского муниципального района "Развитие культуры Южского муниципального района" </t>
  </si>
  <si>
    <t xml:space="preserve">Подпрограмма "Развитие библиотечного дела в Южском муниципальном районе" </t>
  </si>
  <si>
    <t xml:space="preserve">Основное мероприятие "Обеспечение безопасности" </t>
  </si>
  <si>
    <t xml:space="preserve">Подпрограмма "Гражданско-патриотическое воспитание детей, подростков и молодежи" </t>
  </si>
  <si>
    <t xml:space="preserve">Развитие чувства патриотизма, любви к родному краю, гордости за историческое наследие и настоящее России (Закупка товаров, работ и услуг для обеспечения государственных (муниципальных) нужд) </t>
  </si>
  <si>
    <t xml:space="preserve">Подпрограмма "Развитие физической культуры и спорта в Южском муниципальном районе" </t>
  </si>
  <si>
    <t xml:space="preserve">Муниципальная программа Южского муниципального района "Экономическое развитие Южского муниципального района" </t>
  </si>
  <si>
    <t>Подпрограмма "Развитие малого и среднего предпринимательства"</t>
  </si>
  <si>
    <t xml:space="preserve">Основное мероприятие "Поддержка малого и среднего предпринимательства" </t>
  </si>
  <si>
    <t xml:space="preserve">Подпрограмма "Обеспечение финансирования работ по формированию земельных участков на территории Южского муниципального района" </t>
  </si>
  <si>
    <t xml:space="preserve">Основное мероприятие "Управление и распоряжение земельными ресурсами" </t>
  </si>
  <si>
    <t xml:space="preserve">Подпрограмма "Обеспечение финансирования работ по оформлению прав собственности Южского муниципального района на недвижимое имущество и его инвентаризации" </t>
  </si>
  <si>
    <t xml:space="preserve">Основное мероприятие "Управление и распоряжение имуществом" </t>
  </si>
  <si>
    <t xml:space="preserve">Подпрограмма "Энергосбережение и повышение энергетической эффективности в муниципальных учреждениях" </t>
  </si>
  <si>
    <t xml:space="preserve">Основное мероприятие "Повышение энергетической эффективности учреждений Южского муниципального района" </t>
  </si>
  <si>
    <t>Муниципальная программа Южского муниципального района "Совершенствование институтов местного самоуправления Южского муниципального района"</t>
  </si>
  <si>
    <t>Подпрограмма "Обеспечение деятельности Администрации Южского муниципального района и развитие муниципальной службы в Южском муниципальном районе"</t>
  </si>
  <si>
    <t xml:space="preserve">Основное мероприятие "Обеспечение деятельности исполнительно-распорядительных органов местного самоуправления Южского муниципального района" </t>
  </si>
  <si>
    <r>
      <t xml:space="preserve">Обеспечение деятельности Администрации Южского муниципального района, включая структурные подразделения имеющих статус юридического лица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r>
    <r>
      <rPr>
        <i/>
        <sz val="10"/>
        <color rgb="FF002060"/>
        <rFont val="Times New Roman"/>
        <family val="1"/>
        <charset val="204"/>
      </rPr>
      <t/>
    </r>
  </si>
  <si>
    <t>Обеспечение деятельности Администрации Южского муниципального района, включая структурные подразделения имеющих статус юридического лица (Иные бюджетные ассигнования)</t>
  </si>
  <si>
    <t xml:space="preserve">Основное мероприятие "Развитие кадрового потенциала работников органов местного самоуправления" </t>
  </si>
  <si>
    <t>Обучение лиц, состоящих в кадровом резерве на замещение вакантных должностей муниципальной службы администрации Южского муниципального района и структурных подразделений (Закупка товаров, работ и услуг для обеспечения государственных (муниципальных) нужд)</t>
  </si>
  <si>
    <t>Организация повышения квалификации, дополнительного профессионального образования лиц, замещающих выборные муниципальные должности, и муниципальных служащих (Закупка товаров, работ и услуг для обеспечения государственных (муниципальных) нужд)</t>
  </si>
  <si>
    <t>Повышение квалификации сотрудников, ведущих кадровую работу в части разработки и внедрения современных методов кадровой работы (Закупка товаров, работ и услуг для обеспечения государственных (муниципальных) нужд)</t>
  </si>
  <si>
    <t>Обеспечение функционирования Совета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</si>
  <si>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Обеспечение функционирования Совета Южского муниципального района (Закупка товаров, работ и услуг для обеспечения государственных (муниципальных) нужд) </t>
  </si>
  <si>
    <t>Обеспечение функционирования Совета Южского муниципального района (Иные бюджетные ассигнования)</t>
  </si>
  <si>
    <t xml:space="preserve">Обеспечение функционирования депутатов Совета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</si>
  <si>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Обеспечение функционирования Контрольно-счетного органа Южского муниципального района (Закупка товаров, работ и услуг для обеспечения государственных (муниципальных) нужд)</t>
  </si>
  <si>
    <t>Основное мероприятие "Капитальный ремонт, ремонт и содержание автомобильных дорог общего пользования местного значения Южского муниципального района и сельских поселений Южского муниципального района"</t>
  </si>
  <si>
    <t xml:space="preserve">02 1 03 00000 </t>
  </si>
  <si>
    <t xml:space="preserve">Обеспечение улучшения организации дорожного движения  (Закупка товаров, работ и услуг для обеспечения государственных (муниципальных) нужд) </t>
  </si>
  <si>
    <t xml:space="preserve">Организация профилактики детского дорожно-транспортного травматизма  (Закупка товаров, работ и услуг для обеспечения государственных (муниципальных) нужд) </t>
  </si>
  <si>
    <t>02 2 01 21640</t>
  </si>
  <si>
    <t>Подпрограмма "Улучшение жилищных условий и выравнивание обеспеченности населения сельских поселений Южского муниципального района коммунальной инфраструктурой"</t>
  </si>
  <si>
    <t>02 Д 00 00000</t>
  </si>
  <si>
    <t>Основное мероприятие "Организация в границах поселений газоснабжения населения"</t>
  </si>
  <si>
    <t>02 Д 01 00000</t>
  </si>
  <si>
    <t>Основное мероприятие "Организация в границах поселений водоснабжения населения"</t>
  </si>
  <si>
    <t xml:space="preserve">02 Д 03 00000 </t>
  </si>
  <si>
    <t>Основное мероприятие "Организация в границах поселений водоотведения"</t>
  </si>
  <si>
    <t xml:space="preserve">02 Д 04 00000 </t>
  </si>
  <si>
    <t xml:space="preserve">Поставка труб для ремонта сетей водоотведения  (Закупка товаров, работ и услуг для обеспечения государственных (муниципальных) нужд) </t>
  </si>
  <si>
    <t xml:space="preserve">02 Д 04 21510 </t>
  </si>
  <si>
    <t xml:space="preserve">02 Д 05 00000 </t>
  </si>
  <si>
    <t>02 Д 05 21680</t>
  </si>
  <si>
    <t>Подпрограмма "Развитие системы гражданской обороны, обеспечение безопасности, защиты населения и территории Южского муниципального района от чрезвычайных ситуаций"</t>
  </si>
  <si>
    <t>02 Ж 00 00000</t>
  </si>
  <si>
    <t>Основное мероприятие "Мероприятия по территориальной и гражданской обороне, защите населения и территории Южского муниципального района от чрезвычайных ситуаций природного и техногенного характера"</t>
  </si>
  <si>
    <t>02 Ж 01 00000</t>
  </si>
  <si>
    <t xml:space="preserve">Приобретение учебно-материальной базы для учебно-консультационных пунктов Южского муниципального района  (Закупка товаров, работ и услуг для обеспечения государственных (муниципальных) нужд) </t>
  </si>
  <si>
    <t>02 Ж 01 21590</t>
  </si>
  <si>
    <t xml:space="preserve">Изготовление и распространение буклетов, брошюр, памяток и листовок, плакатов и баннеров в области гражданской обороны, защиты от чрезвычайных ситуаций природного и техногенного характера, обеспечения пожарной безопасности и безопасности на водных объектах  (Закупка товаров, работ и услуг для обеспечения государственных (муниципальных) нужд) </t>
  </si>
  <si>
    <t>02 Ж 01 21600</t>
  </si>
  <si>
    <t>Основное мероприятие "Резервный фонд"</t>
  </si>
  <si>
    <t xml:space="preserve">02 Ж 03 00000 </t>
  </si>
  <si>
    <t>Резервный фонд администрации Южского муниципального района (Иные бюджетные ассигнования)</t>
  </si>
  <si>
    <t xml:space="preserve">02 Ж 03 20150 </t>
  </si>
  <si>
    <t>Подпрограмма "Сезонная уборка территорий сельских поселений Южского муниципального района"</t>
  </si>
  <si>
    <t xml:space="preserve">02 И 00 00000 </t>
  </si>
  <si>
    <t>Основное мероприятие "Мероприятия по содержанию территорий сельских поселений"</t>
  </si>
  <si>
    <t xml:space="preserve">02 И 01 00000 </t>
  </si>
  <si>
    <t xml:space="preserve">02 И 01 21670 </t>
  </si>
  <si>
    <t>03 Д 00 00000</t>
  </si>
  <si>
    <t>Основное мероприятие "Организация и проведение событийных мероприятий"</t>
  </si>
  <si>
    <t>03 Д 01 00000</t>
  </si>
  <si>
    <t>03 Д 01 21520</t>
  </si>
  <si>
    <t>Основное мероприятие "Содействие развитию музейно-выставочной деятельности"</t>
  </si>
  <si>
    <t>03 Д 03 00000</t>
  </si>
  <si>
    <t xml:space="preserve">Муниципальная программа Южского муниципального района "Развитие физической культуры, спорта и повышение эффективности реализации молодежной политики Южского муниципального района" </t>
  </si>
  <si>
    <t>Основное мероприятие "Развитие чувства патриотизма, любви к родному краю, гордости за историческое наследие и настоящее России"</t>
  </si>
  <si>
    <t>04 2 02 00000</t>
  </si>
  <si>
    <t>04 2 02 20280</t>
  </si>
  <si>
    <t>04 2 02 20290</t>
  </si>
  <si>
    <t>04 2 02 20300</t>
  </si>
  <si>
    <t>Основное мероприятие "Проведение спортивно-оздоровительных и спортивно-массовых мероприятий"</t>
  </si>
  <si>
    <t>04 4 02 00000</t>
  </si>
  <si>
    <t>04 4 02 20330</t>
  </si>
  <si>
    <t>Подпрограмма "Организация и проведение мероприятий по работе с детьми, подростками, молодёжью и молодыми семьями"</t>
  </si>
  <si>
    <t>04 8 00 00000</t>
  </si>
  <si>
    <t>Основное мероприятие "Организация и проведение мероприятий по работе с детьми и молодежью и молодыми семьями"</t>
  </si>
  <si>
    <t>04 8 01 00000</t>
  </si>
  <si>
    <t>Организация досуга молодых семей  (Закупка товаров, работ и услуг для обеспечения государственных (муниципальных) нужд)</t>
  </si>
  <si>
    <t>04 8 01 20310</t>
  </si>
  <si>
    <t>04 8 01 20320</t>
  </si>
  <si>
    <t xml:space="preserve">Организация и проведение мероприятий среди молодежи (Закупка товаров, работ и услуг для обеспечения государственных (муниципальных) нужд) </t>
  </si>
  <si>
    <t>04 8 01 20340</t>
  </si>
  <si>
    <t>04 8 01 20350</t>
  </si>
  <si>
    <t>Субсидирование части затрат субъектов малого и среднего предпринимательства и организаций, образующих инфраструктуру поддержки субъектов малого и среднего предпринимательства в сфере образования  (Иные бюджетные ассигнования)</t>
  </si>
  <si>
    <t>Субсидирование части затрат субъектов малого и среднего предпринимательства, осуществляющих сельскохозяйственную деятельность, связанных с приобретением сельскохозяйственной техники и оборудования  (Иные бюджетные ассигнования)</t>
  </si>
  <si>
    <t xml:space="preserve">Субсидирование части затрат субъектов малого и среднего предпринимательства по аренде выставочных площадей для участия в выставочно-ярморочных мероприятиях  (Иные бюджетные ассигнования) </t>
  </si>
  <si>
    <t>05 1 01 60110</t>
  </si>
  <si>
    <t>Субсидирование части затрат субъектов малого и среднего предпринимательства, связанных с оплатой услуг по сертификации  (Иные бюджетные ассигнования)</t>
  </si>
  <si>
    <t xml:space="preserve">05 1 01 60120 </t>
  </si>
  <si>
    <t xml:space="preserve">05 3 01 21730 </t>
  </si>
  <si>
    <t>Устранение социальной разобщенности инвалидов и граждан, не являющихся инвалидами  (Закупка товаров, работ и услуг для обеспечения государственных (муниципальных) нужд)</t>
  </si>
  <si>
    <t>Подпрограмма "Информационная открытость органов местного самоуправления Южского муниципального района и общественные связи"</t>
  </si>
  <si>
    <t xml:space="preserve">08 4 00 00000 </t>
  </si>
  <si>
    <t>Основное мероприятие "Обеспечение доступа к информации о деятельности органов местного самоуправления"</t>
  </si>
  <si>
    <t xml:space="preserve">08 4 01 00000 </t>
  </si>
  <si>
    <t>Информирование населения о деятельности органов местного самоуправления Южского муниципального района (Закупка товаров, работ и услуг для обеспечения государственных (муниципальных) нужд)</t>
  </si>
  <si>
    <t xml:space="preserve">08 4 01 21180 </t>
  </si>
  <si>
    <t>Обеспечение работы официальных сайтов органов местного самоуправления Южского муниципального района (Закупка товаров, работ и услуг для обеспечения государственных (муниципальных) нужд)</t>
  </si>
  <si>
    <t xml:space="preserve">08 4 01 21420 </t>
  </si>
  <si>
    <t>Основное мероприятие "Укрепление материально-      технической базы"</t>
  </si>
  <si>
    <t xml:space="preserve">08 4 03 00000 </t>
  </si>
  <si>
    <t>Переоснащение технического оборудования и программного обеспечения (Закупка товаров, работ и услуг для обеспечения государственных (муниципальных) нужд)</t>
  </si>
  <si>
    <t xml:space="preserve">08 4 03 20630 </t>
  </si>
  <si>
    <t xml:space="preserve">11 0 00 00000 </t>
  </si>
  <si>
    <t xml:space="preserve">11 1 00 00000 </t>
  </si>
  <si>
    <t xml:space="preserve">11 1 01 00000 </t>
  </si>
  <si>
    <t>Изготовление и распространение буклетов, брошюр, памяток и листовок, плакатов и баннеров по профилактике терроризма и экстремизма (Закупка товаров, работ и услуг для обеспечения государственных (муниципальных) нужд)</t>
  </si>
  <si>
    <t xml:space="preserve">11 1 01 21620 </t>
  </si>
  <si>
    <t>Основное мероприятие "Создание условий для реализации мер, направленных на укрепление межнационального и межконфессионального согласия, сохранение и развитие языков и культуры народов Российской Федерации, проживающих на территории поселений Южского муниципального района, социальную и культурную адаптацию мигрантов, профилактику межнациональных (межэтнических) конфликтов"</t>
  </si>
  <si>
    <t xml:space="preserve">11 1 02 00000 </t>
  </si>
  <si>
    <t xml:space="preserve">11 1 02 21630 </t>
  </si>
  <si>
    <t>12 0 00 00000</t>
  </si>
  <si>
    <t>12 1 00 00000</t>
  </si>
  <si>
    <t>12 1 01 00000</t>
  </si>
  <si>
    <t>12 2 00 00000</t>
  </si>
  <si>
    <t>12 2 01 00000</t>
  </si>
  <si>
    <t>Основное мероприятие "Оплата услуг по заполнению формы федерального статистического наблюдения"</t>
  </si>
  <si>
    <t xml:space="preserve">Оплата услуг по заполнению формы федерального статистического наблюдения № 1-жилфонд "Сведения о жилищном фонде" (Закупка товаров, работ и услуг для обеспечения государственных (муниципальных) нужд) </t>
  </si>
  <si>
    <t>Подпрограмма "Обеспечение безопасности населения"</t>
  </si>
  <si>
    <t>Реализация комплекса мер, направленных на предупреждение распространения экстремизма, устранения межнационального и межконфессионального несогласия (Закупка товаров, работ и услуг для обеспечения государственных (муниципальных) нужд)</t>
  </si>
  <si>
    <t>Основное мероприятие "Профилактика терроризма и экстремизма на территории Южского муниципального района"</t>
  </si>
  <si>
    <t>Муниципальная программа Южского муниципального района "Профилактика терроризма и экстремизма, а также минимизация и (или) ликвидация последствий проявления терроризма и экстремизма на территории Южского муниципального района"</t>
  </si>
  <si>
    <t>31 9 00 80370</t>
  </si>
  <si>
    <t xml:space="preserve">Непрограммные направления деятельности исполнительно-распорядительных органов местного самоуправления Южского муниципального района </t>
  </si>
  <si>
    <t>31 9 00 00000</t>
  </si>
  <si>
    <t>Проведение спортивно-оздоровительных и спортивно-массовых мероприятий среди населения района (Закупка товаров, работ и услуг для обеспечения государственных (муниципальных) нужд)</t>
  </si>
  <si>
    <t>04 4 02 21760</t>
  </si>
  <si>
    <t xml:space="preserve">Обслуживание контрольных устройств для непрерывной регистрации пройденного пути и скорости движения, времени работы и отдыха водителей (тахографами), аппаратуры спутниковой навигации ГЛОНАСС (Закупка товаров, работ и услуг для обеспечения государственных (муниципальных) нужд)  </t>
  </si>
  <si>
    <t>Обслуживание контрольных устройств для непрерывной регистрации пройденного пути и скорости движения, времени работы и отдыха водителей (тахографами), аппаратуры спутниковой навигации ГЛОНАСС (Предоставление субсидий бюджетным, автономным учреждениям и иным некоммерческим организациям)</t>
  </si>
  <si>
    <t>Подпрограмма "Предоставление за счет средств бюджета Южского муниципального района субсидий на оказание финансовой поддержки социально-ориентированным некоммерческим организациям, не являющимся государственными (муниципальными) учреждениями"</t>
  </si>
  <si>
    <t>Основное мероприятие "Финансовая поддержка социально-ориентированным некоммерческим организациям"</t>
  </si>
  <si>
    <t>Предоставление за счет средств бюджета Южского муниципального района субсидий на оказание финансовой поддержки социально-ориентированным некоммерческим организациям, не являющимся государственными (муниципальными) учреждениями (Предоставление субсидий бюджетным, автономным учреждениям и иным некоммерческим организациям)</t>
  </si>
  <si>
    <t>Муниципальная программа Южского муниципального района "Поддержка граждан (семей) в приобретении жилья в Южском муниципальном районе"</t>
  </si>
  <si>
    <t>Проведение муниципальных творческих конкурсов. Обеспечение участия в международных, всероссийских, региональных конкурсах, фестивалях, выставках (Предоставление субсидий бюджетным, автономным учреждениям и иным некоммерческим организациям)</t>
  </si>
  <si>
    <t>02 1 03 21790</t>
  </si>
  <si>
    <t xml:space="preserve">Участие в организации деятельности по сбору (в том числе раздельному сбору) и транспортированию твердых коммунальных отходов  (Закупка товаров, работ и услуг для обеспечения государственных (муниципальных) нужд) </t>
  </si>
  <si>
    <t>Проведение спортивно-оздоровительных и спортивно-массовых мероприятий среди детей и подростков (Предоставление субсидий бюджетным, автономным учреждениям и иным некоммерческим организациям)</t>
  </si>
  <si>
    <t>Подпрограмма "Библиотека XXI века: Создание модельной библиотеки на базе сельских библиотечных отделов МКУК "Южская МЦБ""</t>
  </si>
  <si>
    <t xml:space="preserve">Основное мероприятие "Финансовое обеспечение деятельности структурных подразделений Отдела образования администрации Южского муниципального района" </t>
  </si>
  <si>
    <t xml:space="preserve">Основное мероприятие "Содействие развитию общего образования" </t>
  </si>
  <si>
    <t>02 Д 07 00000</t>
  </si>
  <si>
    <t>02 Д 07 21750</t>
  </si>
  <si>
    <t>Основное мероприятие "Организация содержания муниципального жилищного фонда в поселениях"</t>
  </si>
  <si>
    <t xml:space="preserve">Перечисление взносов за капитальный ремонт муниципальных жилых помещений  (Закупка товаров, работ и услуг для обеспечения государственных (муниципальных) нужд) </t>
  </si>
  <si>
    <t xml:space="preserve">Муниципальная программа Южского муниципального района "Содействие в реализации прав граждан на безопасный и здоровый труд" </t>
  </si>
  <si>
    <t xml:space="preserve">Подпрограмма "Улучшение условий и охраны труда в муниципальных учреждениях Южского муниципального района" </t>
  </si>
  <si>
    <t>Основное мероприятие "Совершенствование охраны труда в муниципальных учреждениях"</t>
  </si>
  <si>
    <t>13 0 00 00000</t>
  </si>
  <si>
    <t>13 1 00 00000</t>
  </si>
  <si>
    <t xml:space="preserve">13 1 01 00000 </t>
  </si>
  <si>
    <t>13 1 01 22000</t>
  </si>
  <si>
    <t>13 1 01 22010</t>
  </si>
  <si>
    <t>Проведение обучения по охране труда и повышение уровня квалификации специалистов по охране труда (Закупка товаров, работ и услуг для обеспечения государственных (муниципальных) нужд)</t>
  </si>
  <si>
    <t>Проведение обязательных предварительных и периодических медицинских осмотров работников (Закупка товаров, работ и услуг для обеспечения государственных (муниципальных) нужд)</t>
  </si>
  <si>
    <t>Проведение обязательных предварительных и периодических медицинских осмотров работников  (Предоставление субсидий бюджетным, автономным учреждениям и иным некоммерческим организациям)</t>
  </si>
  <si>
    <t>31 9 00 51200</t>
  </si>
  <si>
    <t xml:space="preserve">Основное мероприятие "Содействие развитию дополнительного образования" </t>
  </si>
  <si>
    <t>01 3 02 00000</t>
  </si>
  <si>
    <t>01 3 02 22030</t>
  </si>
  <si>
    <t>Подпрограмма "Библиотечный фонд-стратегический ресурс общества"</t>
  </si>
  <si>
    <t>Обеспечение содержания учреждений дополнительного образования детей в соответствии с нормами пожарной безопасности (Предоставление субсидий бюджетным, автономным учреждениям и иным некоммерческим организациям)</t>
  </si>
  <si>
    <t>Непрограммные направления деятельности органов местного самоуправления Южского муниципального района и иных органов местного самоуправления Южского муниципального района</t>
  </si>
  <si>
    <t>Подпрограмма "Реализация мероприятий, направленных на вовлечение населения в культурную жизнь района"</t>
  </si>
  <si>
    <t>01 5 01 22040</t>
  </si>
  <si>
    <t>02 К 00 00000</t>
  </si>
  <si>
    <t>02 К 01 00000</t>
  </si>
  <si>
    <t>02 К 01 R0820</t>
  </si>
  <si>
    <t xml:space="preserve">Проведение мероприятий с обучающимися образовательных организаций, направленных на развитие одаренности детей. Обеспечение участия в международных, всероссийских, региональных конкурсах, фестивалях, выставках (Предоставление субсидий бюджетным, автономным учреждениям и иным некоммерческим организациям) </t>
  </si>
  <si>
    <t xml:space="preserve">Проведение мероприятий по развитию технической и естественно-научной направленности обучающихся (Предоставление субсидий бюджетным, автономным учреждениям и иным некоммерческим организациям) </t>
  </si>
  <si>
    <t xml:space="preserve">Подпрограмма "Меры социальной поддержки детям-сиротам и детям, оставшимся без попечения родителей, лицам из числа указанной категории детей" </t>
  </si>
  <si>
    <t>Основное мероприятие "Предоставление мер социальной поддержки детям-сиротам и детям, оставшимся без попечения родителей, лицам из числа указанной категории детей"</t>
  </si>
  <si>
    <t xml:space="preserve">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 (Капитальные вложения в объекты государственной (муниципальной) собственности) </t>
  </si>
  <si>
    <t xml:space="preserve">Формирование библиотечного фонда отделов МКУК "Южская МЦБ" ориентированного на все категории пользователей и динамично развивающиеся запросы читателей, закупка литературы (Закупка товаров, работ и услуг для обеспечения государственных (муниципальных) нужд) </t>
  </si>
  <si>
    <t xml:space="preserve">Предоставление социальных выплат молодым семьям на приобретение (строительство) жилого помещения (Социальное обеспечение и иные выплаты населению) </t>
  </si>
  <si>
    <t>ИТОГО:</t>
  </si>
  <si>
    <t xml:space="preserve">Поставка электрической энергии на объекты системы водоснабжения в границах сельских поселений  (Закупка товаров, работ и услуг для обеспечения государственных (муниципальных) нужд) </t>
  </si>
  <si>
    <t xml:space="preserve">Предупреждение и ликвидация последствий чрезвычайных ситуаций в сельских поселениях Южского муниципального района  (Закупка товаров, работ и услуг для обеспечения государственных (муниципальных) нужд)  </t>
  </si>
  <si>
    <t>02 Ж 01 22130</t>
  </si>
  <si>
    <t>05 2 01 22280</t>
  </si>
  <si>
    <t>05 2 01 22290</t>
  </si>
  <si>
    <t xml:space="preserve">Организация проведения кадастровых работ в отношении земельных участков Южского муниципального района и проведение топографической съемки участков Южского муниципального района (Закупка товаров, работ и услуг для обеспечения государственных (муниципальных) нужд) </t>
  </si>
  <si>
    <t xml:space="preserve">Разработка и внесение изменений в генеральные планы и правила землепользования и застройки муниципальных образований Южского муниципального района (Закупка товаров, работ и услуг для обеспечения государственных (муниципальных) нужд)  </t>
  </si>
  <si>
    <t>Разработка карт (планов) муниципальных образований Южского муниципального района (Закупка товаров, работ и услуг для обеспечения государственных (муниципальных) нужд)</t>
  </si>
  <si>
    <t>01 1 01 80170</t>
  </si>
  <si>
    <t>Непрограммные направления деятельности органов местного самоуправления</t>
  </si>
  <si>
    <t>30 0 00 00000</t>
  </si>
  <si>
    <t>Непрограммные направления деятельности исполнительно-распорядительных органов местного самоуправления</t>
  </si>
  <si>
    <t>31 0 00 00000</t>
  </si>
  <si>
    <t>Организация и проведение мероприятий, направленных на профилактику правонарушений и преступлений в районе (Закупка товаров, работ и услуг для обеспечения государственных (муниципальных) нужд)</t>
  </si>
  <si>
    <t>09 1 01 22310</t>
  </si>
  <si>
    <t>Организация и проведение мероприятий, направленных на профилактику правонарушений и преступлений в районе (Предоставление субсидий бюджетным, автономным учреждениям и иным некоммерческим организациям)</t>
  </si>
  <si>
    <t>09 2 01 22330</t>
  </si>
  <si>
    <t>Подпрограмма "Профилактика наркомании и алкоголизма в Южском муниципальном районе"</t>
  </si>
  <si>
    <t>09 3 00 00000</t>
  </si>
  <si>
    <t>Основное мероприятие "Профилактика наркомании и алкоголизма"</t>
  </si>
  <si>
    <t>09 3 01 00000</t>
  </si>
  <si>
    <t>Проведение мероприятий, направленных на профилактику наркомании и алкоголизма среди населения (Закупка товаров, работ и услуг для обеспечения государственных (муниципальных) нужд)</t>
  </si>
  <si>
    <t>09 3 01 22340</t>
  </si>
  <si>
    <t xml:space="preserve">Разработка проектов планировки и межевания территории для проведения комплексных кадастровых работ на территории Южского муниципального района (Закупка товаров, работ и услуг для обеспечения государственных (муниципальных) нужд) </t>
  </si>
  <si>
    <t>Основное мероприятие "Разработка и внесение изменений в документы территориального планирования и градостроительного зонирования сельских поселений Южского муниципального района Ивановской области"</t>
  </si>
  <si>
    <r>
      <t>Создание условий для инклюзивного образования детей дошкольного возраста в образовательных организациях (Предоставление субсидий бюджетным, автономным учреждениям и иным некоммерческим организациям)</t>
    </r>
    <r>
      <rPr>
        <i/>
        <sz val="10"/>
        <rFont val="Times New Roman"/>
        <family val="1"/>
        <charset val="204"/>
      </rPr>
      <t xml:space="preserve"> </t>
    </r>
  </si>
  <si>
    <r>
      <t>Муниципальная программа Южского муниципального района "Развитие инфраструктуры и улучшение жилищных условий граждан Южского муниципального района"</t>
    </r>
    <r>
      <rPr>
        <sz val="10"/>
        <rFont val="Times New Roman"/>
        <family val="1"/>
        <charset val="204"/>
      </rPr>
      <t xml:space="preserve"> </t>
    </r>
  </si>
  <si>
    <r>
      <t>Подпрограмма "Укрепление материально-технической базы учреждений культуры Южского муниципального района"</t>
    </r>
    <r>
      <rPr>
        <i/>
        <sz val="10"/>
        <rFont val="Times New Roman"/>
        <family val="1"/>
        <charset val="204"/>
      </rPr>
      <t xml:space="preserve"> </t>
    </r>
  </si>
  <si>
    <t>Изготовление технических планов и технических паспортов в отношении объектов капитального строительства и изготовление актов обследования для снятия с кадастрового учета объектов капитального строительства (Закупка товаров, работ и услуг для обеспечения государственных (муниципальных) нужд)</t>
  </si>
  <si>
    <r>
      <t>Муниципальная программа Южского муниципального района "Энергоэффективность и энергосбережение в Южском муниципальном районе"</t>
    </r>
    <r>
      <rPr>
        <i/>
        <sz val="10"/>
        <rFont val="Times New Roman"/>
        <family val="1"/>
        <charset val="204"/>
      </rPr>
      <t xml:space="preserve"> </t>
    </r>
  </si>
  <si>
    <r>
      <t>Обеспечение деятельности Администрации Южского муниципального района, включая структурные подразделения имеющих статус юридического лица (Закупка товаров, работ и услуг для обеспечения государственных (муниципальных) нужд)</t>
    </r>
    <r>
      <rPr>
        <i/>
        <sz val="10"/>
        <rFont val="Times New Roman"/>
        <family val="1"/>
        <charset val="204"/>
      </rPr>
      <t xml:space="preserve"> </t>
    </r>
  </si>
  <si>
    <t>Основное мероприятие "Профилактика правонарушений среди несовершеннолетних"</t>
  </si>
  <si>
    <r>
      <t>Предоставление субсидий гражданам на оплату первоначального взноса при получении ипотечного жилищного кредита или на погашение основной суммы долга и уплату процентов по ипотечному жилищному кредиту (в том числе рефинансированному) (Социальное обеспечение и иные выплаты населению)</t>
    </r>
    <r>
      <rPr>
        <i/>
        <sz val="10"/>
        <rFont val="Times New Roman"/>
        <family val="1"/>
        <charset val="204"/>
      </rPr>
      <t xml:space="preserve"> </t>
    </r>
  </si>
  <si>
    <t>Подпрограмма "Обеспечение финансирования работ по внесению изменений в документы территориального планирования и градостроительного зонирования сельских поселений Южского муниципального района Ивановской области"</t>
  </si>
  <si>
    <t>05 4 00 00000</t>
  </si>
  <si>
    <t xml:space="preserve">05 4 01 00000 </t>
  </si>
  <si>
    <t>05 4 01 22250</t>
  </si>
  <si>
    <t>05 4 01 22270</t>
  </si>
  <si>
    <t>Выполнение работ, связанных с осуществлением регулярных перевозок по регулируемым тарифам на муниципальных маршрутах между населенными пунктами поселений Южского муниципального района (Закупка товаров, работ и услуг для обеспечения государственных (муниципальных) нужд)</t>
  </si>
  <si>
    <t>02 4 01 22370</t>
  </si>
  <si>
    <t xml:space="preserve">Расходы по организации отдыха детей в каникулярное время в части организации двухразового питания в лагерях дневного пребывания (Закупка товаров, работ и услуг для обеспечения государственных (муниципальных) нужд) </t>
  </si>
  <si>
    <r>
      <t>Расходы по организации отдыха детей в каникулярное время в части организации двухразового питания в лагерях дневного пребывания (Предоставление субсидий бюджетным, автономным учреждениям и иным некоммерческим организациям)</t>
    </r>
    <r>
      <rPr>
        <i/>
        <sz val="10"/>
        <color rgb="FF002060"/>
        <rFont val="Times New Roman"/>
        <family val="1"/>
        <charset val="204"/>
      </rPr>
      <t xml:space="preserve"> </t>
    </r>
  </si>
  <si>
    <t xml:space="preserve">Организация работы лагеря с дневным пребыванием детей "Подросток" (Предоставление субсидий бюджетным, автономным учреждениям и иным некоммерческим организациям)  </t>
  </si>
  <si>
    <t xml:space="preserve">02 Д 03 21940 </t>
  </si>
  <si>
    <t>02 Д 03 22220</t>
  </si>
  <si>
    <t xml:space="preserve">Организация и проведение событийных мероприятий на территории района (Закупка товаров, работ и услуг для обеспечения государственных (муниципальных) нужд) </t>
  </si>
  <si>
    <t>Проведение спортивно-оздоровительных и спортивно-массовых мероприятий среди населения района  (Иные бюджетные ассигнования)</t>
  </si>
  <si>
    <t>Поддержка талантливой молодежи, участие сборных молодежных команд района в областных, региональных и Российских турнирах, соревнованиях (Предоставление субсидий бюджетным, автономным учреждениям и иным некоммерческим организациям)</t>
  </si>
  <si>
    <t xml:space="preserve">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(Предоставление субсидий бюджетным, автономным учреждениям и иным некоммерческим организациям) </t>
  </si>
  <si>
    <t xml:space="preserve">Содержание и ремонт централизованных источников водоснабжения сельских поселений Южского муниципального района (Закупка товаров, работ и услуг для обеспечения государственных (муниципальных) нужд) </t>
  </si>
  <si>
    <t xml:space="preserve">08 4 03 23090 </t>
  </si>
  <si>
    <t>Приобретение компьютерной техники и оргтехники (Закупка товаров, работ и услуг для обеспечения государственных (муниципальных) нужд)</t>
  </si>
  <si>
    <t>12 1 01 66150</t>
  </si>
  <si>
    <t>12 2 01 66160</t>
  </si>
  <si>
    <t>Основное мероприятие "Муниципальный проект "Успех каждого ребенка""</t>
  </si>
  <si>
    <t>Подпрограмма "Организация районных конкурсов профессионального мастерства для педагогов муниципальных образовательных учреждений Южского муниципального района"</t>
  </si>
  <si>
    <t>01 Л 00 00000</t>
  </si>
  <si>
    <t>Основное мероприятие "Организация районных конкурсов профессионального мастерства для педагогов муниципальных образовательных учреждений Южского муниципального района"</t>
  </si>
  <si>
    <t>01 Л 01 00000</t>
  </si>
  <si>
    <t>01 Л 01 23250</t>
  </si>
  <si>
    <t xml:space="preserve">Организация и проведение ежегодного районного конкурса профессионального мастерства "Педагог года" (Закупка товаров, работ и услуг для обеспечения государственных (муниципальных) нужд) </t>
  </si>
  <si>
    <t>04 4 02 23390</t>
  </si>
  <si>
    <t>Организация и проведение мероприятий в области спорта и молодежной политики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</si>
  <si>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Осуществление отдельных государственных полномочий в области обращения с животными в части организации мероприятий при осуществлении деятельности по обращению с животными без владельцев (Закупка товаров, работ и услуг для обеспечения государственных (муниципальных) нужд)</t>
  </si>
  <si>
    <t>Иные межбюджетные трансферты из бюджета Южского муниципального района бюджетам сельских поселений на исполнение передаваемых полномочий по содержанию и ремонту нецентрализованных источников водоснабжения (Межбюджетные трансферты)</t>
  </si>
  <si>
    <t>02 Д 03 10160</t>
  </si>
  <si>
    <t>08 5 00 00000</t>
  </si>
  <si>
    <t>08 5 01 00000</t>
  </si>
  <si>
    <t xml:space="preserve">Расходы на обеспечение деятельности организаций, осуществляющих эксплуатацию муниципального имущества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</si>
  <si>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08 5 01 23230</t>
  </si>
  <si>
    <t>Расходы на обеспечение деятельности организаций, осуществляющих эксплуатацию муниципального имущества Южского муниципального района (Закупка товаров, работ и услуг для обеспечения государственных (муниципальных) нужд)</t>
  </si>
  <si>
    <t xml:space="preserve">Обеспечение дорожной деятельности в Южском муниципальном районе  (Закупка товаров, работ и услуг для обеспечения государственных (муниципальных) нужд) </t>
  </si>
  <si>
    <t>Организация и проведение районного мероприятия "Лучший добровольный дружинник" в сфере охраны общественного порядка (Закупка товаров, работ и услуг для обеспечения государственных (муниципальных) нужд)</t>
  </si>
  <si>
    <t>09 1 01 23520</t>
  </si>
  <si>
    <t>01 2 02 L3041</t>
  </si>
  <si>
    <t>Передача полномочий контрольно-счетного органа местного самоуправления поселения Контрольно-счетному органу Южского муниципального района (Талицко-Мугреевское сельское поселение)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</si>
  <si>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30 9 00 00290</t>
  </si>
  <si>
    <t>Передача полномочий контрольно-счетного органа местного самоуправления поселения Контрольно-счетному органу Южского муниципального района (Холуйское сельское поселение)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</si>
  <si>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30 9 00 10291</t>
  </si>
  <si>
    <t>Передача полномочий контрольно-счетного органа местного самоуправления поселения Контрольно-счетному органу Южского муниципального района (Хотимльское сельское поселение)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</si>
  <si>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30 9 00 10292</t>
  </si>
  <si>
    <t>Передача полномочий контрольно-счетного органа местного самоуправления поселения Контрольно-счетному органу Южского муниципального района (Новоклязьминское сельское поселение)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</si>
  <si>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30 9 00 10293</t>
  </si>
  <si>
    <t>Передача полномочий контрольно-счетного органа местного самоуправления поселения Контрольно-счетному органу Южского муниципального района (Мугреево-Никольское сельское поселение)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</si>
  <si>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30 9 00 10294</t>
  </si>
  <si>
    <t>Подпрограмма "Возмещение недополученных доходов в связи с предоставлением транспортных услуг населению на маршрутах регулярных перевозок между населенными пунктами поселений Южского муниципального района"</t>
  </si>
  <si>
    <t>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(Закупка товаров, работ и услуг для обеспечения государственных (муниципальных) нужд)</t>
  </si>
  <si>
    <t>01 3 E2 00000</t>
  </si>
  <si>
    <t>01 3 E2 54910</t>
  </si>
  <si>
    <t>Создание новых мест в образовательных организациях различных типов для реализации дополнительных общеразвивающих программ всех направленностей (Предоставление субсидий бюджетным, автономным учреждениям и иным некоммерческим организациям)</t>
  </si>
  <si>
    <t>2024 год</t>
  </si>
  <si>
    <t>01 1 02 23600</t>
  </si>
  <si>
    <t xml:space="preserve">Охрана объекта (территории) дошкольных образовательных учреждений сотрудниками частных охранных организаций  (Предоставление субсидий бюджетным, автономным учреждениям и иным некоммерческим организациям) </t>
  </si>
  <si>
    <t>01 2 02 23630</t>
  </si>
  <si>
    <t xml:space="preserve">Охрана объекта (территории) учреждений общего образования сотрудниками частных охранных организаций  (Предоставление субсидий бюджетным, автономным учреждениям и иным некоммерческим организациям) </t>
  </si>
  <si>
    <t>02 7 00 00000</t>
  </si>
  <si>
    <t>02 7 01 00000</t>
  </si>
  <si>
    <t>02 7 01 20160</t>
  </si>
  <si>
    <t>02 7 01 23480</t>
  </si>
  <si>
    <t>Подпрограмма "Инвестиции в объекты размещения отходов и их рекультивацию"</t>
  </si>
  <si>
    <t>Основное мероприятие "Обращение с отходами производства и потребления"</t>
  </si>
  <si>
    <t xml:space="preserve">Рекультивация Южской городской свалки (Закупка товаров, работ и услуг для обеспечения государственных (муниципальных) нужд) </t>
  </si>
  <si>
    <t xml:space="preserve">Рекультивация свалки, расположенной на землях Талицко-Мугреевского сельского поселения Южского муниципального района Ивановской области (Закупка товаров, работ и услуг для обеспечения государственных (муниципальных) нужд) </t>
  </si>
  <si>
    <t>02 Д 07 60130</t>
  </si>
  <si>
    <t>Субсидии управляющим организациям, товариществам собственников жилья, жилищным, жилищно-строительным, иным специализированным кооперативам, осуществляющим управление многоквартирными домами, а также ресурсоснабжающим организациям, осуществляющим поставку ресурсов на коммунальные услуги населению, в целях возмещения затрат по содержанию общего имущества многоквартирных домов и предоставлению коммунальных услуг до заселения в установленном порядке жилых помещений муниципального жилищного фонда (Иные бюджетные ассигнования)</t>
  </si>
  <si>
    <t>02 Ж 04 00000</t>
  </si>
  <si>
    <t>02 Ж 04 22300</t>
  </si>
  <si>
    <t>Основное мероприятие "Мероприятия по проведению контроля эффективности технических средств защиты информации, содержащей государственную тайну, от утечки по техническим каналам, установленной на объекте информации автоматизированной системы Администрации Южского муниципального района"</t>
  </si>
  <si>
    <t xml:space="preserve">Услуги по проведению контроля эффективности технических средств защиты информации, содержащей государственную тайну, от утечки по техническим каналам автоматизированной системы (Закупка товаров, работ и услуг для обеспечения государственных (муниципальных) нужд) </t>
  </si>
  <si>
    <t>04 2 02 21910</t>
  </si>
  <si>
    <t>Организация и проведение мероприятий по военно-патриотическому движению "Юнармия" (Закупка товаров, работ и услуг для обеспечения государственных (муниципальных) нужд)</t>
  </si>
  <si>
    <t>Организация и проведение мероприятий в области спорта и молодежной политики (Закупка товаров, работ и услуг для обеспечения государственных (муниципальных) нужд)</t>
  </si>
  <si>
    <t>Организация и проведение мероприятий в области спорта и молодежной политики (Иные бюджетные ассигнования)</t>
  </si>
  <si>
    <t>05 2 01 23740</t>
  </si>
  <si>
    <t>Проведение комплексных кадастровых работ (Закупка товаров, работ и услуг для обеспечения государственных (муниципальных) нужд)</t>
  </si>
  <si>
    <t>Оценка имущества, признание прав и регулирование отношений по муниципальной собственности (Закупка товаров, работ и услуг для обеспечения государственных (муниципальных) нужд)</t>
  </si>
  <si>
    <t>31 9 00 00240</t>
  </si>
  <si>
    <t xml:space="preserve">Содержание и обслуживание казны (Закупка товаров, работ и услуг для обеспечения государственных (муниципальных) нужд) </t>
  </si>
  <si>
    <t>Финансовое 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</si>
  <si>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01 2 01 80150</t>
  </si>
  <si>
    <t>Финансовое 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(Закупка товаров, работ и услуг для обеспечения государственных (муниципальных) нужд)</t>
  </si>
  <si>
    <t xml:space="preserve">Финансовое 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(Предоставление субсидий бюджетным, автономным учреждениям и иным некоммерческим организациям) </t>
  </si>
  <si>
    <t xml:space="preserve">05 3 01 25000 </t>
  </si>
  <si>
    <t>Подпрограмма "Повышение доступности и качества предоставления государственных и муниципальных услуг населению на базе муниципального бюджетного учреждения "Южский многофункциональный центр предоставления государственных и муниципальных услуг "Мои Документы"""</t>
  </si>
  <si>
    <t>08 2 00 00000</t>
  </si>
  <si>
    <t xml:space="preserve">Основное мероприятие "Организация предоставления государственных и муниципальных услуг на базе многофункциональных центров предоставления государственных и муниципальных услуг"  </t>
  </si>
  <si>
    <t>08 2 01 00000</t>
  </si>
  <si>
    <r>
      <t xml:space="preserve">Расходы по обеспечению функционирования многофункциональных центров предоставления государственных и муниципальных услуг  (Предоставление субсидий бюджетным, автономным учреждениям и иным некоммерческим организациям) </t>
    </r>
    <r>
      <rPr>
        <i/>
        <sz val="10"/>
        <color rgb="FF002060"/>
        <rFont val="Times New Roman"/>
        <family val="1"/>
        <charset val="204"/>
      </rPr>
      <t/>
    </r>
  </si>
  <si>
    <t>08 2 01 S2910</t>
  </si>
  <si>
    <t>Обеспечение доступности услуг в сфере культуры для детей - инвалидов (Предоставление субсидий бюджетным, автономным учреждениям и иным некоммерческим организациям)</t>
  </si>
  <si>
    <t>Реализация переданных полномочий Контрольно-счетному органу Южского муниципального района по осуществлению внешнего муниципального финансового контроля бюджета Южского городского поселения (Закупка товаров, работ и услуг для обеспечения государственных (муниципальных) нужд)</t>
  </si>
  <si>
    <t>30 9 00 10011</t>
  </si>
  <si>
    <t>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 (Организация бесплатного горячего питания обучающихся, получающих начальное общее образование в  муниципальных образовательных организациях) (Закупка товаров, работ и услуг для обеспечения государственных (муниципальных) нужд)</t>
  </si>
  <si>
    <t xml:space="preserve">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 (Организация бесплатного горячего питания обучающихся, получающих начальное общее образование в  муниципальных образовательных организациях) (Предоставление субсидий бюджетным, автономным учреждениям и иным некоммерческим организациям) </t>
  </si>
  <si>
    <t>03 3 01 L5191</t>
  </si>
  <si>
    <t xml:space="preserve">Государственная поддержка отрасли культуры (Реализация мероприятий по модернизации библиотек в части комплектования книжных фондов библиотек муниципальных образований) (Закупка товаров, работ и услуг для обеспечения государственных (муниципальных) нужд) </t>
  </si>
  <si>
    <t xml:space="preserve">Техническое обслуживание газопроводов, сооружений на них, газового оборудования и оказание услуг аварийно-диспетчерской службы (Закупка товаров, работ и услуг для обеспечения государственных (муниципальных) нужд) </t>
  </si>
  <si>
    <t>02 Д 01 23820</t>
  </si>
  <si>
    <t>02 1 03 21780</t>
  </si>
  <si>
    <t xml:space="preserve">Обеспечение дорожной деятельности в сельских поселениях  Южского муниципального района  (Закупка товаров, работ и услуг для обеспечения государственных (муниципальных) нужд) </t>
  </si>
  <si>
    <t>Организация профилактики детского дорожно-транспортного травматизма  (Предоставление субсидий бюджетным, автономным учреждениям и иным некоммерческим организациям)</t>
  </si>
  <si>
    <t>02 Д 07 21980</t>
  </si>
  <si>
    <t xml:space="preserve">Содержание жилых помещений, находящихся в муниципальной собственности, без договора социального найма (Закупка товаров, работ и услуг для обеспечения государственных (муниципальных) нужд) </t>
  </si>
  <si>
    <t>03 1 01 23340</t>
  </si>
  <si>
    <t>Организация комплектования фондов библиотеки и подписки на периодические издания (Закупка товаров, работ и услуг для обеспечения государственных (муниципальных) нужд)</t>
  </si>
  <si>
    <t>Укрепление материально-технической базы (Предоставление субсидий бюджетным, автономным учреждениям и иным некоммерческим организациям)</t>
  </si>
  <si>
    <t>03 Д 03 21540</t>
  </si>
  <si>
    <t>08 1 03 20600</t>
  </si>
  <si>
    <t>Развитие кадрового потенциала не муниципальных служащих (Закупка товаров, работ и услуг для обеспечения государственных (муниципальных) нужд)</t>
  </si>
  <si>
    <t>31 9 00 25010</t>
  </si>
  <si>
    <t xml:space="preserve">Содержание и обслуживание казны (Иные бюджетные ассигнования) </t>
  </si>
  <si>
    <t>Содержание структурного подразделения - Центр тестирования выполнения нормативов испытаний (тестов) Всероссийского физкультурно-спортивного комплекса "Готов к труду и обороне"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</si>
  <si>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05 2 01 L5990</t>
  </si>
  <si>
    <t>Подготовка проектов межевания земельных участков и на проведение кадастровых работ (Закупка товаров, работ и услуг для обеспечения государственных (муниципальных) нужд)</t>
  </si>
  <si>
    <t>Осуществление полномочий по созданию и организации деятельности комиссий по делам несовершеннолетних и защите их прав (Закупка товаров, работ и услуг для обеспечения государственных (муниципальных) нужд)</t>
  </si>
  <si>
    <t>01 2 02 89700</t>
  </si>
  <si>
    <t>01 2 E2 00000</t>
  </si>
  <si>
    <t>01 2 01 L3031</t>
  </si>
  <si>
    <t xml:space="preserve">Ежемесячное денежное вознаграждение за классное руководство педагогическим работникам государственных и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 (Ежемесячное денежное вознаграждение за классное руководство педагогическим работникам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</si>
  <si>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 xml:space="preserve">Ежемесячное денежное вознаграждение за классное руководство педагогическим работникам государственных и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 (Ежемесячное денежное вознаграждение за классное руководство педагогическим работникам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 (Предоставление субсидий бюджетным, автономным учреждениям и иным некоммерческим организациям)  </t>
  </si>
  <si>
    <t>Осуществление переданных органам местного самоуправления государственных полномочий Ивановской области по предоставлению бесплатного горячего питания обучающимся, получающим основное общее и среднее общее образование в муниципальных образовательных организациях, из числа детей, пасынков и падчериц граждан, принимающих участие (принимавших участие, в том числе погибших (умерших)) в специальной военной операции, проводимой с 24 февраля 2022 года, из числа военнослужащих и сотрудников федеральных органов исполнительной власти и федеральных государственных органов, в которых федеральным законом предусмотрена военная служба, сотрудников органов внутренних дел Российской Федерации, граждан Российской Федерации, заключивших после 21 сентября 2022 года контракт в соответствии с пунктом 7 статьи 38 Федерального закона от 28.03.1998 № 53-ФЗ "О воинской обязанности и военной службе" или заключивших контракт о добровольном содействии в выполнении задач, возложенных на Вооруженные Силы Российской Федерации, сотрудников уголовно-исполнительной системы Российской Федерации, выполняющих (выполнявших) возложенные на них задачи в период проведения специальной военной операции, а также граждан, призванных на военную службу по мобилизации в Вооруженные Силы Российской Федерации (Закупка товаров, работ и услуг для обеспечения государственных (муниципальных) нужд)</t>
  </si>
  <si>
    <t xml:space="preserve">Осуществление переданных органам местного самоуправления государственных полномочий Ивановской области по предоставлению бесплатного горячего питания обучающимся, получающим основное общее и среднее общее образование в муниципальных образовательных организациях, из числа детей, пасынков и падчериц граждан, принимающих участие (принимавших участие, в том числе погибших (умерших)) в специальной военной операции, проводимой с 24 февраля 2022 года, из числа военнослужащих и сотрудников федеральных органов исполнительной власти и федеральных государственных органов, в которых федеральным законом предусмотрена военная служба, сотрудников органов внутренних дел Российской Федерации, граждан Российской Федерации, заключивших после 21 сентября 2022 года контракт в соответствии с пунктом 7 статьи 38 Федерального закона от 28.03.1998 № 53-ФЗ "О воинской обязанности и военной службе" или заключивших контракт о добровольном содействии в выполнении задач, возложенных на Вооруженные Силы Российской Федерации, сотрудников уголовно-исполнительной системы Российской Федерации, выполняющих (выполнявших) возложенные на них задачи в период проведения специальной военной операции, а также граждан, призванных на военную службу по мобилизации в Вооруженные Силы Российской Федерации (Предоставление субсидий бюджетным, автономным учреждениям и иным некоммерческим организациям) </t>
  </si>
  <si>
    <t>01 2 E2 50981</t>
  </si>
  <si>
    <t>Обновление материально-технической базы для организации учебно-исследовательской, научно-практической, творческой деятельности, занятий физической культурой и спортом в образовательных организациях (Cоздание в общеобразовательных организациях, расположенных в сельской местности и малых городах, условий для занятия физической культурой и спортом) (Предоставление субсидий бюджетным, автономным учреждениям и иным некоммерческим организациям)</t>
  </si>
  <si>
    <t>Основное мероприятие "Обеспечение функционирования модели персонифицированного финансирования дополнительного образования детей в Южском муниципальном районе"</t>
  </si>
  <si>
    <t>01 3 03 00000</t>
  </si>
  <si>
    <t>Обеспечение функционирования модели персонифицированного финансирования дополнительного образования детей (Предоставление субсидий бюджетным, автономным учреждениям и иным некоммерческим организациям)</t>
  </si>
  <si>
    <t>01 3 03 25450</t>
  </si>
  <si>
    <t>Обеспечение функционирования модели персонифицированного финансирования дополнительного образования детей (Иные бюджетные ассигнования)</t>
  </si>
  <si>
    <t>Активизация работы с допризывной молодежью, повышение интереса к военно-прикладным видам спорта (Предоставление субсидий бюджетным, автономным учреждениям и иным некоммерческим организациям)</t>
  </si>
  <si>
    <t>Проведение мероприятий, направленных на профилактику правонарушений среди несовершеннолетних (Предоставление субсидий бюджетным, автономным учреждениям и иным некоммерческим организациям)</t>
  </si>
  <si>
    <t>Проведение мероприятий, направленных на профилактику наркомании и алкоголизма среди населения (Предоставление субсидий бюджетным, автономным учреждениям и иным некоммерческим организациям)</t>
  </si>
  <si>
    <t>01 1 03 81010</t>
  </si>
  <si>
    <t>Возмещение расходов, связанных с уменьшением размера родительской платы за присмотр и уход в муниципальных образовательных организациях, реализующих образовательную программу дошкольного образования, за детьми, пасынками и падчерицами граждан, принимающих участие (принимавших участие, в том числе погибших (умерших)) в специальной военной операции, проводимой с 24 февраля 2022 года, из числа военнослужащих и сотрудников федеральных органов исполнительной власти и федеральных государственных органов, в которых федеральным законом предусмотрена военная служба, сотрудников органов внутренних дел Российской Федерации, граждан Российской Федерации, заключивших после 21 сентября 2022 года контракт в соответствии с пунктом 7 статьи 38 Федерального закона от 28.03.1998 № 53-ФЗ «О воинской обязанности и военной службе» или заключивших контракт о добровольном содействии в выполнении задач, возложенных на Вооруженные Силы Российской Федерации, сотрудников уголовно-исполнительной системы Российской Федерации, выполняющих (выполнявших) возложенные на них задачи в период проведения специальной военной операции, а также граждан, призванных на военную службу по мобилизации в Вооруженные Силы Российской Федерации (Предоставление субсидий бюджетным, автономным учреждениям и иным некоммерческим организациям)</t>
  </si>
  <si>
    <t>Распределение бюджетных ассигнований по целевым статьям (муниципальным программам Южского муниципального района и не включенным в муниципальные программы Южского муниципального района направлениям деятельности органов местного самоуправления Южского муниципального района (исполнительно-распорядительных органов Южского муниципального района)), группам видов расходов классификации расходов бюджета Южского муниципального района на 2024 год</t>
  </si>
  <si>
    <t>Расходы на обеспечение деятельности организаций, осуществляющих эксплуатацию муниципального имущества Южского муниципального района (Иные бюджетные ассигнования)</t>
  </si>
  <si>
    <t xml:space="preserve">Иные межбюджетные трансферты из бюджета Южского муниципального района бюджетам сельских поселений на организацию в границах поселения электро-, тепло-, газо- и водоснабжения населения, водоотведения, снабжения населения топливом в пределах полномочий, установленных законодательством Российской Федерации (Межбюджетные трансферты)  </t>
  </si>
  <si>
    <t>31 9 00 10070</t>
  </si>
  <si>
    <t xml:space="preserve">Иные межбюджетные трансферты из бюджета Южского муниципального района бюджетам сельских поселений на обеспечение проживающих в поселении и нуждающихся в жилых помещениях малоимущих граждан жилыми помещениями, организация строительства и содержания муниципального жилищного фонда, создание условий для жилищного строительства, осуществление муниципального жилищного контроля, а также иных полномочий органов местного самоуправления в соответствии с жилищным законодательством (Межбюджетные трансферты)  </t>
  </si>
  <si>
    <t>31 9 00 10080</t>
  </si>
  <si>
    <t xml:space="preserve">Иные межбюджетные трансферты из бюджета Южского муниципального района бюджетам сельских поселений на организацию ритуальных услуг и содержание мест захоронения (Межбюджетные трансферты)  </t>
  </si>
  <si>
    <t>31 9 00 10090</t>
  </si>
  <si>
    <t xml:space="preserve">Иные межбюджетные трансферты из бюджета Южского муниципального района бюджетам сельских поселений на осуществление мероприятий по обеспечению безопасности людей на водных объектах, охране их жизни и здоровья (Межбюджетные трансферты)  </t>
  </si>
  <si>
    <t>31 9 00 10100</t>
  </si>
  <si>
    <t xml:space="preserve">Иные межбюджетные трансферты из бюджета Южского муниципального района бюджетам сельских поселений на осуществление в пределах, установленных водным законодательством Российской Федерации, полномочий собственника водных объектов, информирование населения об ограничениях их использования (Межбюджетные трансферты)  </t>
  </si>
  <si>
    <t>31 9 00 10110</t>
  </si>
  <si>
    <t xml:space="preserve">Иные межбюджетные трансферты из бюджета Южского муниципального района бюджетам сельских поселений на предоставление помещения для работы на обслуживаемом административном участке поселения сотруднику, замещающему должность участкового уполномоченного полиции (Межбюджетные трансферты)  </t>
  </si>
  <si>
    <t>31 9 00 10120</t>
  </si>
  <si>
    <t xml:space="preserve">Иные межбюджетные трансферты из бюджета Южского муниципального района бюджетам сельских поселений на осуществление мер по противодействию коррупции в границах поселения (Межбюджетные трансферты)  </t>
  </si>
  <si>
    <t>31 9 00 10130</t>
  </si>
  <si>
    <t xml:space="preserve">Организация дополнительного пенсионного обеспечения отдельных категорий граждан (Социальное обеспечение и иные выплаты населению) </t>
  </si>
  <si>
    <t>31 9 00 66130</t>
  </si>
  <si>
    <t>Организация мероприятий для семей мобилизованных (Закупка товаров, работ и услуг для обеспечения государственных (муниципальных) нужд)</t>
  </si>
  <si>
    <t>31 9 00 26210</t>
  </si>
  <si>
    <t xml:space="preserve">Подпрограмма "Организация целевой подготовки педагогов для работы в муниципальных образовательных организациях Южского муниципального района Ивановской области" </t>
  </si>
  <si>
    <t>01 9 00 00000</t>
  </si>
  <si>
    <t>Основное мероприятие "Развитие кадрового потенциала системы образования"</t>
  </si>
  <si>
    <t>01 9 01 00000</t>
  </si>
  <si>
    <t xml:space="preserve">Организация целевой подготовки педагогов для работы в муниципальных образовательных организациях  Ивановской области (Предоставление субсидий бюджетным, автономным учреждениям и иным некоммерческим организациям) </t>
  </si>
  <si>
    <t>01 9 01 S3110</t>
  </si>
  <si>
    <t>Информационное сопровождение социальной интеграции инвалидов и других лиц с ограниченными возможностями (Предоставление субсидий бюджетным, автономным учреждениям и иным некоммерческим организациям)</t>
  </si>
  <si>
    <t>Выплата единовременного денежного вознаграждения в связи с присвоением звания "Почетный гражданин Южского муниципального района Ивановской области" (Социальное обеспечени и иные выплаты населению)</t>
  </si>
  <si>
    <t>30 9 00 24070</t>
  </si>
  <si>
    <t>Возмещение расходов по захоронению Почетного гражданина Южского муниципального района Ивановской области (Социальное обеспечени и иные выплаты населению)</t>
  </si>
  <si>
    <t>30 9 00 25340</t>
  </si>
  <si>
    <t>Оплата юридических услуг и иных услуг, связанных с представлением интересов Комитета по управлению муниципальным имуществом администрации Южского муниципального района Ивановской области (Закупка товаров, работ и услуг для обеспечения государственных (муниципальных) нужд)</t>
  </si>
  <si>
    <t>31 9 00 25080</t>
  </si>
  <si>
    <t xml:space="preserve">Исполнение судебных актов, оплата издержек по ним (Иные бюджетные ассигнования) </t>
  </si>
  <si>
    <t>31 9 00 90040</t>
  </si>
  <si>
    <t>Иные межбюджетные трансферты из бюджета Южского муниципального района бюджетам сельских поселений на исполнение передаваемых полномочий по организации в границах поселений водоснабжения населения (Межбюджетные трансферты)</t>
  </si>
  <si>
    <t>02 Д 03 10010</t>
  </si>
  <si>
    <t>Иные межбюджетные трансферты из бюджета Южского муниципального района бюджетам сельских поселений на исполнение передаваемых полномочий по организации в границах поселений водоотведения (Межбюджетные трансферты)</t>
  </si>
  <si>
    <t>02 Д 04 10180</t>
  </si>
  <si>
    <t>02 1 03 S0510</t>
  </si>
  <si>
    <t xml:space="preserve">Проектирование строительства (реконструкции), капитального ремонта, строительство (реконструкцию), капитальный ремонт, ремонт и содержание автомобильных дорог общего пользования местного значения, в том числе на формирование муниципальных дорожных фондов (Закупка товаров, работ и услуг для обеспечения государственных (муниципальных) нужд)  </t>
  </si>
  <si>
    <t xml:space="preserve">Иные межбюджетные трансферты из бюджета Южского муниципального района бюджетам сельских поселений на исполнение передаваемых полномочий по обеспечению дорожной деятельности и ремонта автомобильных дорог общего пользования местного значения в сельских поселениях Южского муниципального района и на обеспечение дорожной деятельности в Южском муниципальном районе (Межбюджетные трансферты) </t>
  </si>
  <si>
    <t>02 1 03 10200</t>
  </si>
  <si>
    <t>01 1 02 S8900</t>
  </si>
  <si>
    <t xml:space="preserve">Капитальный ремонт объектов дошкольного образования в рамках реализации социально значимого проекта "Создание безопасных условий пребывания в дошкольных образовательных организациях, дошкольных группах в муниципальных общеобразовательных организациях" (Предоставление субсидий бюджетным, автономным учреждениям и иным некоммерческим организациям)  </t>
  </si>
  <si>
    <t>01 2 01 81090</t>
  </si>
  <si>
    <t>02 Д 03 S6800</t>
  </si>
  <si>
    <t xml:space="preserve">Реализация мероприятий по модернизации объектов коммунальной инфраструктуры (Закупка товаров, работ и услуг для обеспечения государственных (муниципальных) нужд) </t>
  </si>
  <si>
    <t>02 И 01 10210</t>
  </si>
  <si>
    <t>Иные межбюджетные трансферты из бюджета Южского муниципального района бюджетам сельских поселений на исполнение передаваемых полномочий по организации в границах поселений ритуальных услуг и содержание мест захоронения (Межбюджетные трансферты)</t>
  </si>
  <si>
    <t>08 2 01 82910</t>
  </si>
  <si>
    <t>Софинансирование расходов по обеспечению функционирования многофункциональных центров предоставления государственных и муниципальных услуг (Предоставление субсидий бюджетным, автономным учреждениям и иным некоммерческим организациям)</t>
  </si>
  <si>
    <t>31 9 00 10220</t>
  </si>
  <si>
    <t xml:space="preserve">Иные межбюджетные трансферты из бюджета Южского муниципального района бюджетам сельских поселений, на территории которых имеются муниципальные пляжи, части полномочий на мероприятия по обеспечению безопасности людей на водных объектах, охране их жизни и здоровья (Межбюджетные трансферты)  </t>
  </si>
  <si>
    <t>31 9 00 82400</t>
  </si>
  <si>
    <t>Осуществление отдельных государственных полномочий по организации проведения на территории Ивановской области мероприятий по предупреждению и ликвидации болезней животных, их лечению, защите населения от болезней, общих для человека и животных, в части организации проведения мероприятий по содержанию сибиреязвенных скотомогильников  (Закупка товаров, работ и услуг для обеспечения государственных (муниципальных) нужд)</t>
  </si>
  <si>
    <t xml:space="preserve">Возмещение расходов, связанных с уменьшением размера родительской платы за присмотр и уход в муниципальных образовательных организациях, реализующих образовательную программу дошкольного образования, за детьми, пасынками и падчерицами граждан, принимающих участие (принимавших участие, в том числе погибших (умерших)) в специальной военной операции, проводимой с 24 февраля 2022 года, из числа военнослужащих и сотрудников федеральных органов исполнительной власти и федеральных государственных органов, в которых федеральным законом предусмотрена военная служба, сотрудников органов внутренних дел Российской Федерации, граждан Российской Федерации, заключивших после 21 сентября 2022 года контракт в соответствии с пунктом 7 статьи 38 Федерального закона от 28.03.1998 № 53-ФЗ «О воинской обязанности и военной службе» или заключивших контракт о добровольном содействии в выполнении задач, возложенных на Вооруженные Силы Российской Федерации, сотрудников уголовно-исполнительной системы Российской Федерации, выполняющих (выполнявших) возложенные на них задачи в период проведения специальной военной операции, а также граждан, призванных на военную службу по мобилизации в Вооруженные Силы Российской Федерации (Закупка товаров, работ и услуг для обеспечения государственных (муниципальных) нужд) </t>
  </si>
  <si>
    <t>к решению Совета Южского</t>
  </si>
  <si>
    <t>муниципального района</t>
  </si>
  <si>
    <t xml:space="preserve">"О бюджете Южского </t>
  </si>
  <si>
    <t>на 2024 год и на плановый</t>
  </si>
  <si>
    <t>период 2025 и 2026 годов"</t>
  </si>
  <si>
    <t>Осуществление комплекса мер по внедрению энергосберегающих технологий в муниципальных учреждениях Южского муниципального района (Закупка товаров, работ и услуг для обеспечения государственных (муниципальных) нужд)</t>
  </si>
  <si>
    <t>Осуществление переданных органам местного самоуправления государственных полномочий Ивановской области по выплате регионального ежемесячного денежного вознаграждения за классное руководство педагогическим работникам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</si>
  <si>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Осуществление переданных органам местного самоуправления государственных полномочий Ивановской области по выплате регионального ежемесячного денежного вознаграждения за классное руководство педагогическим работникам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 (Предоставление субсидий бюджетным, автономным учреждениям и иным некоммерческим организациям) </t>
  </si>
  <si>
    <t>01 2 02 S1950</t>
  </si>
  <si>
    <t xml:space="preserve">Укрепление материально-технической базы муниципальных образовательных организаций Ивановской области (Предоставление субсидий бюджетным, автономным учреждениям и иным некоммерческим организациям) </t>
  </si>
  <si>
    <t xml:space="preserve">Основное мероприятие "Муниципальный проект "Образование"" </t>
  </si>
  <si>
    <t xml:space="preserve">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 (Проведение мероприятий по обеспечению деятельности советников директора по воспитанию и взаимодействию с детскими общественными объединениями в муниципальных общеобразовательных организациях)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</si>
  <si>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 (Проведение мероприятий по обеспечению деятельности советников директора по воспитанию и взаимодействию с детскими общественными объединениями в муниципальных общеобразовательных организациях) (Предоставление субсидий бюджетным, автономным учреждениям и иным некоммерческим организациям)</t>
  </si>
  <si>
    <t>01 2 EВ 00000</t>
  </si>
  <si>
    <t>01 2 EВ 51792</t>
  </si>
  <si>
    <t>Подпрограмма "Укрепление материально-технической базы учреждений культуры Южского муниципального района"</t>
  </si>
  <si>
    <t>Основное мероприятие "Содействие развитию учреждений культуры"</t>
  </si>
  <si>
    <t>03 7 01 00000</t>
  </si>
  <si>
    <t>Укрепление материально-технической базы муниципальных учреждений культуры Ивановской области (Закупка товаров, работ и услуг для обеспечения государственных (муниципальных) нужд)</t>
  </si>
  <si>
    <t>03 7 01 S1980</t>
  </si>
  <si>
    <t>от 22.12.2023 № 115</t>
  </si>
  <si>
    <t>"О внесении изменений и дополнений</t>
  </si>
  <si>
    <t xml:space="preserve">в решение Совета Южского </t>
  </si>
  <si>
    <t>от 22.12.2023 № 115 "О бюджете</t>
  </si>
  <si>
    <t>Южского муниципального района</t>
  </si>
  <si>
    <t>период 2025 и 2026 годов""</t>
  </si>
  <si>
    <t>от ________________ № _____</t>
  </si>
  <si>
    <t>"Приложение № 4</t>
  </si>
  <si>
    <t>02 1 03 22210</t>
  </si>
  <si>
    <t>02 1 03 26220</t>
  </si>
  <si>
    <t xml:space="preserve">Разработка проектно-сметной документации на строительство пешеходного моста в с. Холуй Южского муниципального района (Капитальные вложения в объекты государственной (муниципальной) собственности) </t>
  </si>
  <si>
    <t xml:space="preserve">Разработка проектно-сметной документации, составление проектных и локальных смет, проверка достоверности определения сметной стоимости объектов с выдачей заключения в сфере дорожной деятельности (Закупка товаров, работ и услуг для обеспечения государственных (муниципальных) нужд)  </t>
  </si>
  <si>
    <t>02 К 01 Д0820</t>
  </si>
  <si>
    <t>05 2 01 26770</t>
  </si>
  <si>
    <t>Кадастровые работы по выявлению местоположения земельных участков, подготовка сведений о характерных точках контура земельных участков, вынос в натуру координат земельных участков (Закупка товаров, работ и услуг для обеспечения государственных (муниципальных) нужд)</t>
  </si>
  <si>
    <t>Подпрограмма "Создание лесничеств и проведение лесоустройства на территории Южского муниципального района"</t>
  </si>
  <si>
    <t>Основное мероприятие "Проведение лесоустройства на территории Южского муниципального района"</t>
  </si>
  <si>
    <t xml:space="preserve">Проведение лесоустройства на территории с. Мугреевский Южского муниципального района (Закупка товаров, работ и услуг для обеспечения государственных (муниципальных) нужд)  </t>
  </si>
  <si>
    <t>05 5 00 00000</t>
  </si>
  <si>
    <t>05 5 01 00000</t>
  </si>
  <si>
    <t>05 5 01 26730</t>
  </si>
  <si>
    <t>Изготовление полиграфии и сувенирной продукции с символикой Южского муниципального района (Закупка товаров, работ и услуг для обеспечения государственных (муниципальных) нужд)</t>
  </si>
  <si>
    <t>08 4 01 26740</t>
  </si>
  <si>
    <t>31 9 00 26440</t>
  </si>
  <si>
    <t xml:space="preserve">Оказание единовременной материальной помощи членам семьи военнослужащего и лица, заключившего контракт (имевшего иные правоотношения) с организациями, содействующими выполнению задач, возложенных на Вооруженные Силы Российской Федерации, в ходе специальной военной операции, зарегистрированных на территории Южского муниципального района Ивановской области и погибших при исполнении обязанностей в ходе специальной военной операции на территориях Украины, Донецкой Народной Республики и Луганской Народной Республики, Херсонской и Запорожской областей  (Социальное обеспечение и иные выплаты населению) </t>
  </si>
  <si>
    <t>"</t>
  </si>
  <si>
    <t>01 1 02 29790</t>
  </si>
  <si>
    <t xml:space="preserve">Осуществление строительного контроля на капитальный ремонт здания МБДОУ детского сада "Рябинушка" г. Южи по адресу: 155630, Ивановская обл., г. Южа, ул. Пушкина, д. 3 (Крыша, цоколь, входная группа) (Предоставление субсидий бюджетным, автономным учреждениям и иным некоммерческим организациям)  </t>
  </si>
  <si>
    <t>01 2 01 22500</t>
  </si>
  <si>
    <t xml:space="preserve">Содержание транспортного средства (бензин, запчасти) в МКОУ вечерняя (сменная) общеобразовательная школа г. Южи (Закупка товаров, работ и услуг для обеспечения государственных (муниципальных) нужд) </t>
  </si>
  <si>
    <t>01 2 02 29780</t>
  </si>
  <si>
    <t>Разработка проектно-сметной документации по реконструкции котельной МКОУСОШ с. Холуй (Закупка товаров, работ и услуг для обеспечения государственных (муниципальных) нужд)</t>
  </si>
  <si>
    <t>01 2 02 29800</t>
  </si>
  <si>
    <t>Капитальный ремонт помещения здания МКОУСОШ с. Мугреево-Никольское по адресу: 155640, Ивановская обл., Южский р-н, с. Мугреево-Никольское, ул. Центральная, д. 8 (Закупка товаров, работ и услуг для обеспечения государственных (муниципальных) нужд)</t>
  </si>
  <si>
    <t>01 2 02 29810</t>
  </si>
  <si>
    <t>Капитальный ремонт помещения здания МКОУООШ с. Новоклязьминское по адресу: 155635, Ивановская обл., Южский р-н, с. Новоклязьминское, ул. Придорожная, д. 3 (Закупка товаров, работ и услуг для обеспечения государственных (муниципальных) нужд)</t>
  </si>
  <si>
    <t>01 2 02 29820</t>
  </si>
  <si>
    <t>Приобретение мебели и оборудования центра "Точка роста" для МКОУСОШ с. Мугреево-Никольское (Закупка товаров, работ и услуг для обеспечения государственных (муниципальных) нужд)</t>
  </si>
  <si>
    <t>01 2 02 29830</t>
  </si>
  <si>
    <t>Приобретение мебели и оборудования центра "Точка роста" для МКОУООШ с. Новоклязьминское (Закупка товаров, работ и услуг для обеспечения государственных (муниципальных) нужд)</t>
  </si>
  <si>
    <t xml:space="preserve">02 Д 02 00000 </t>
  </si>
  <si>
    <t>02 Д 02 29880</t>
  </si>
  <si>
    <t>Основное мероприятие "Организация в границах поселений теплоснабжения населения"</t>
  </si>
  <si>
    <t xml:space="preserve">Актуализация схемы теплоснабжения Талицко-Мугреевского сельского поселения Южского муниципального района (Закупка товаров, работ и услуг для обеспечения государственных (муниципальных) нужд) </t>
  </si>
  <si>
    <t>Возмещение судебных расходов по решению Палехского районного суда Ивановской области от 18.01.2024 года по делу № 2а-622/2023  (Иные бюджетные ассигнования)</t>
  </si>
  <si>
    <t>31 9 00 26340</t>
  </si>
  <si>
    <t>31 9 00 29890</t>
  </si>
  <si>
    <t xml:space="preserve">Возмещение судебных расходов по гражданскому делу № 2-6/2023 от 27.02.2023г. в пользу Федоткина Д.Е. по определению Палехского районного суда Ивановской области от 19.01.2024 года (материал № 13-4/2024) (Иные бюджетные ассигнования) </t>
  </si>
  <si>
    <t>31 9 00 29850</t>
  </si>
  <si>
    <t>31 9 00 29860</t>
  </si>
  <si>
    <t>31 9 00 29870</t>
  </si>
  <si>
    <t xml:space="preserve">Оплата исполнительского сбора в соответствии с ИП № 22408/23/98037-ИП от 14.11.2022г. (Иные бюджетные ассигнования) </t>
  </si>
  <si>
    <t xml:space="preserve">Оплата исполнительского сбора в соответствии с ИП № 22415/23/98037-ИП от 02.11.2022г. (Иные бюджетные ассигнования) </t>
  </si>
  <si>
    <t xml:space="preserve">Оплата исполнительского сбора в соответствии с ИП № 37914/23/98037-ИП от 16.11.2023г. (Иные бюджетные ассигнования) </t>
  </si>
  <si>
    <t>Выплаты персоналу в рамках проекта "Код будущего" для проведения обучения по программам дополнительного образования детей информатике и программированию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</si>
  <si>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01 1 02 29920</t>
  </si>
  <si>
    <t>01 1 02 29930</t>
  </si>
  <si>
    <t>Разработка проектно-сметной документации по объекту: "Капитальный ремонт здания МБДОУ детского сада "Рябинушка" г. Южи по адресу: 155630, Ивановская обл., г. Южа, ул. Пушкина, д. 3" (Предоставление субсидий бюджетным, автономным учреждениям и иным некоммерческим организациям)</t>
  </si>
  <si>
    <t>Разработка проектно-сметной документации по объекту: "Капитальный ремонт здания МБДОУ детского сада "Светлячок" г. Южи по адресу: 155630, Ивановская обл., г. Южа, ул. Горького, д. 5" (Предоставление субсидий бюджетным, автономным учреждениям и иным некоммерческим организациям)</t>
  </si>
  <si>
    <t>01 1 02 29950</t>
  </si>
  <si>
    <t>01 1 02 81120</t>
  </si>
  <si>
    <t>Оснащение прогулочных площадок муниципальных образовательных организаций, реализующих программу дошкольного образования (Предоставление субсидий бюджетным, автономным учреждениям и иным некоммерческим организациям)</t>
  </si>
  <si>
    <t>01 2 02 29940</t>
  </si>
  <si>
    <t>01 3 02 29910</t>
  </si>
  <si>
    <t>Уход за газоном футбольного поля (первый этап) (Предоставление субсидий бюджетным, автономным учреждениям и иным некоммерческим организациям)</t>
  </si>
  <si>
    <t>02 1 03 25790</t>
  </si>
  <si>
    <t xml:space="preserve">Осуществление строительного контроля по ремонту автомобильных дорог общего пользования местного значения (Закупка товаров, работ и услуг для обеспечения государственных (муниципальных) нужд)  </t>
  </si>
  <si>
    <t>02 1 03 89101</t>
  </si>
  <si>
    <t>02 1 03 89102</t>
  </si>
  <si>
    <t>02 1 03 89103</t>
  </si>
  <si>
    <t>02 1 03 89104</t>
  </si>
  <si>
    <t>02 1 03 89105</t>
  </si>
  <si>
    <t xml:space="preserve">Строительство (реконструкция), капитальный ремонт и ремонт автомобильных дорог общего пользования местного значения (Ремонт элементов автомобильной дороги пер. Первомайский в селе Холуй Южского муниципального района) (Закупка товаров, работ и услуг для обеспечения государственных (муниципальных) нужд) </t>
  </si>
  <si>
    <t xml:space="preserve">Строительство (реконструкция), капитальный ремонт и ремонт автомобильных дорог общего пользования местного значения (Ремонт элементов автомобильной дороги ул. Северная в селе Холуй Южского муниципального района) (Закупка товаров, работ и услуг для обеспечения государственных (муниципальных) нужд) </t>
  </si>
  <si>
    <t xml:space="preserve">Строительство (реконструкция), капитальный ремонт и ремонт автомобильных дорог общего пользования местного значения (Ремонт элементов автомобильной дороги ул. Пионерская в селе Холуй Южского муниципального района) (Закупка товаров, работ и услуг для обеспечения государственных (муниципальных) нужд) </t>
  </si>
  <si>
    <t xml:space="preserve">Строительство (реконструкция), капитальный ремонт и ремонт автомобильных дорог общего пользования местного значения (Ремонт элементов автомобильной дороги ул. 2-я Набережная в селе Холуй Южского муниципального района) (Закупка товаров, работ и услуг для обеспечения государственных (муниципальных) нужд)  </t>
  </si>
  <si>
    <t xml:space="preserve">Строительство (реконструкция), капитальный ремонт и ремонт автомобильных дорог общего пользования местного значения (Ремонт элементов автомобильной дороги ул. Л. Толстого в селе Холуй Южского муниципального района) (Закупка товаров, работ и услуг для обеспечения государственных (муниципальных) нужд) </t>
  </si>
  <si>
    <t>Основное мероприятие "Обеспечение реализации мероприятий по благоустройству общественных территорий"</t>
  </si>
  <si>
    <t>04 8 02 00000</t>
  </si>
  <si>
    <t>04 8 02 81220</t>
  </si>
  <si>
    <t xml:space="preserve">Обеспечение реализации мероприятий по благоустройству общественных территорий в рамках реализации мероприятий муниципальных программ (Закупка товаров, работ и услуг для обеспечения государственных (муниципальных) нужд) </t>
  </si>
  <si>
    <t>Подпрограмма "Обеспечение деятельности органов местного самоуправления Южского муниципального района, осуществляющих эксплуатацию муниципального имущества Южского муниципального района"</t>
  </si>
  <si>
    <t>Основное мероприятие "Обеспечение деятельности органов местного самоуправления Южского муниципального района"</t>
  </si>
  <si>
    <t>Выплаты персоналу в рамках проекта "Код будущего" для проведения обучения по программам дополнительного образования детей информатике и программированию (Закупка товаров, работ и услуг для обеспечения государственных (муниципальных) нужд)</t>
  </si>
  <si>
    <t>31 9 00 29900</t>
  </si>
  <si>
    <t xml:space="preserve">Оказание единовременной материальной помощи семье, пострадавшей в результате пожара, произошедшего 22 января 2024 года по адресу: Ивановская область, Южский район, с. Груздево, ул. Школьная д. 8  (Социальное обеспечение и иные выплаты населению) </t>
  </si>
  <si>
    <t xml:space="preserve">Благоустройство территории муниципальной образовательной организации - МБОУСОШ № 3 г. Южи Ивановской области по адресу: 155630, Ивановская обл., г. Южа, ул. Советская, д. 20  (Предоставление субсидий бюджетным, автономным учреждениям и иным некоммерческим организациям) </t>
  </si>
  <si>
    <t>Устройство детской спортивной площадки, благоустройство территории, приобретение спортивного оборудования и инвентаря МБДОУ детского сада "Светлячок" г. Южи по адресу: 155630, Ивановская обл., г. Южа, ул. Горького, д. 5 (Предоставление субсидий бюджетным, автономным учреждениям и иным некоммерческим организациям)</t>
  </si>
  <si>
    <t>Приложение № 2</t>
  </si>
  <si>
    <t>02 К 01 29840</t>
  </si>
  <si>
    <t xml:space="preserve"> 31 9 00 29960</t>
  </si>
  <si>
    <t xml:space="preserve">Возмещение судебных расходов по Определению Палехского районного суда Ивановской области от 18.01.2024 г. по делу № 13а-11/2024 (Иные бюджетные ассигнования) </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</si>
</sst>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Calibri"/>
      <family val="2"/>
      <charset val="204"/>
      <scheme val="minor"/>
    </font>
    <font>
      <b/>
      <sz val="14"/>
      <name val="Times New Roman"/>
      <family val="1"/>
      <charset val="204"/>
    </font>
    <font>
      <sz val="14"/>
      <name val="Times New Roman"/>
      <family val="1"/>
      <charset val="204"/>
    </font>
    <font>
      <i/>
      <sz val="14"/>
      <name val="Times New Roman"/>
      <family val="1"/>
      <charset val="204"/>
    </font>
    <font>
      <i/>
      <sz val="10"/>
      <color rgb="FF002060"/>
      <name val="Times New Roman"/>
      <family val="1"/>
      <charset val="204"/>
    </font>
    <font>
      <i/>
      <sz val="10"/>
      <name val="Times New Roman"/>
      <family val="1"/>
      <charset val="204"/>
    </font>
    <font>
      <sz val="10"/>
      <name val="Times New Roman"/>
      <family val="1"/>
      <charset val="204"/>
    </font>
    <font>
      <sz val="14"/>
      <color theme="1"/>
      <name val="Times New Roman"/>
      <family val="1"/>
      <charset val="204"/>
    </font>
    <font>
      <u/>
      <sz val="14"/>
      <name val="Times New Roman"/>
      <family val="1"/>
      <charset val="204"/>
    </font>
  </fonts>
  <fills count="3">
    <fill>
      <patternFill patternType="none"/>
    </fill>
    <fill>
      <patternFill patternType="gray125"/>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cellStyleXfs>
  <cellXfs count="46">
    <xf numFmtId="0" fontId="0" fillId="0" borderId="0" xfId="0"/>
    <xf numFmtId="0" fontId="2" fillId="0" borderId="0" xfId="0" applyFont="1" applyFill="1"/>
    <xf numFmtId="0" fontId="2" fillId="0" borderId="0" xfId="0" applyFont="1" applyFill="1" applyAlignment="1">
      <alignment horizontal="center" vertical="center"/>
    </xf>
    <xf numFmtId="0" fontId="3" fillId="0" borderId="0" xfId="0" applyFont="1" applyFill="1"/>
    <xf numFmtId="0" fontId="1" fillId="0" borderId="0" xfId="0" applyFont="1" applyFill="1"/>
    <xf numFmtId="4" fontId="2" fillId="2" borderId="1" xfId="0" applyNumberFormat="1" applyFont="1" applyFill="1" applyBorder="1" applyAlignment="1">
      <alignment horizontal="center" vertical="center"/>
    </xf>
    <xf numFmtId="0" fontId="2" fillId="0" borderId="0" xfId="0" applyFont="1" applyFill="1" applyBorder="1"/>
    <xf numFmtId="0" fontId="2" fillId="0" borderId="0" xfId="0" applyFont="1" applyFill="1" applyBorder="1" applyAlignment="1">
      <alignment horizontal="center" vertical="center"/>
    </xf>
    <xf numFmtId="0" fontId="2" fillId="0" borderId="2" xfId="0" applyFont="1" applyFill="1" applyBorder="1"/>
    <xf numFmtId="0" fontId="2" fillId="0" borderId="2" xfId="0" applyFont="1" applyFill="1" applyBorder="1" applyAlignment="1">
      <alignment vertical="top"/>
    </xf>
    <xf numFmtId="0" fontId="2" fillId="0" borderId="2" xfId="0" applyFont="1" applyFill="1" applyBorder="1" applyAlignment="1">
      <alignment horizontal="center" vertical="top"/>
    </xf>
    <xf numFmtId="0" fontId="2" fillId="2" borderId="1" xfId="0" applyFont="1" applyFill="1" applyBorder="1" applyAlignment="1">
      <alignment horizontal="justify" vertical="top" wrapText="1"/>
    </xf>
    <xf numFmtId="0" fontId="2" fillId="2" borderId="1" xfId="0" applyFont="1" applyFill="1" applyBorder="1" applyAlignment="1">
      <alignment horizontal="center" vertical="center"/>
    </xf>
    <xf numFmtId="4" fontId="1" fillId="2" borderId="1" xfId="0" applyNumberFormat="1" applyFont="1" applyFill="1" applyBorder="1" applyAlignment="1">
      <alignment horizontal="center" vertical="center"/>
    </xf>
    <xf numFmtId="4" fontId="3" fillId="2" borderId="1" xfId="0" applyNumberFormat="1" applyFont="1" applyFill="1" applyBorder="1" applyAlignment="1">
      <alignment horizontal="center" vertical="center"/>
    </xf>
    <xf numFmtId="1" fontId="2" fillId="2" borderId="1" xfId="0" applyNumberFormat="1" applyFont="1" applyFill="1" applyBorder="1" applyAlignment="1">
      <alignment horizontal="center" vertical="center"/>
    </xf>
    <xf numFmtId="0" fontId="1" fillId="2" borderId="1" xfId="0" applyFont="1" applyFill="1" applyBorder="1" applyAlignment="1">
      <alignment horizontal="justify" vertical="top"/>
    </xf>
    <xf numFmtId="0" fontId="1" fillId="2" borderId="1" xfId="0" applyFont="1" applyFill="1" applyBorder="1" applyAlignment="1">
      <alignment horizontal="center" vertical="center"/>
    </xf>
    <xf numFmtId="0" fontId="3" fillId="2" borderId="1" xfId="0" applyFont="1" applyFill="1" applyBorder="1" applyAlignment="1">
      <alignment horizontal="justify" vertical="top"/>
    </xf>
    <xf numFmtId="0" fontId="3" fillId="2" borderId="1" xfId="0" applyFont="1" applyFill="1" applyBorder="1" applyAlignment="1">
      <alignment horizontal="center" vertical="center"/>
    </xf>
    <xf numFmtId="0" fontId="2" fillId="2" borderId="1" xfId="0" applyFont="1" applyFill="1" applyBorder="1" applyAlignment="1">
      <alignment horizontal="justify" vertical="top"/>
    </xf>
    <xf numFmtId="0" fontId="3" fillId="2" borderId="1" xfId="0" applyFont="1" applyFill="1" applyBorder="1" applyAlignment="1">
      <alignment horizontal="justify" vertical="top" wrapText="1"/>
    </xf>
    <xf numFmtId="0" fontId="1" fillId="2" borderId="1" xfId="0" applyFont="1" applyFill="1" applyBorder="1" applyAlignment="1">
      <alignment horizontal="left" vertical="top" wrapText="1"/>
    </xf>
    <xf numFmtId="0" fontId="1" fillId="2" borderId="1" xfId="0" applyFont="1" applyFill="1" applyBorder="1" applyAlignment="1">
      <alignment horizontal="justify" vertical="top" wrapText="1"/>
    </xf>
    <xf numFmtId="0" fontId="3" fillId="2" borderId="1" xfId="0" applyFont="1" applyFill="1" applyBorder="1" applyAlignment="1">
      <alignment vertical="top"/>
    </xf>
    <xf numFmtId="0" fontId="1" fillId="2" borderId="1" xfId="0" applyNumberFormat="1" applyFont="1" applyFill="1" applyBorder="1" applyAlignment="1">
      <alignment horizontal="justify" vertical="top" wrapText="1"/>
    </xf>
    <xf numFmtId="2" fontId="2" fillId="2" borderId="1" xfId="0" applyNumberFormat="1" applyFont="1" applyFill="1" applyBorder="1" applyAlignment="1">
      <alignment horizontal="justify" vertical="top" wrapText="1"/>
    </xf>
    <xf numFmtId="0" fontId="1" fillId="2" borderId="1" xfId="0" applyFont="1" applyFill="1" applyBorder="1" applyAlignment="1">
      <alignment vertical="center" wrapText="1"/>
    </xf>
    <xf numFmtId="0" fontId="1" fillId="2" borderId="1" xfId="0" applyFont="1" applyFill="1" applyBorder="1" applyAlignment="1">
      <alignment vertical="top"/>
    </xf>
    <xf numFmtId="0" fontId="1" fillId="2" borderId="1" xfId="0" applyFont="1" applyFill="1" applyBorder="1" applyAlignment="1">
      <alignment horizontal="center" vertical="top"/>
    </xf>
    <xf numFmtId="4" fontId="2" fillId="0" borderId="0" xfId="0" applyNumberFormat="1" applyFont="1" applyFill="1"/>
    <xf numFmtId="0" fontId="2" fillId="2" borderId="1" xfId="0" applyFont="1" applyFill="1" applyBorder="1" applyAlignment="1">
      <alignment horizontal="center"/>
    </xf>
    <xf numFmtId="0" fontId="2" fillId="0" borderId="0" xfId="0" applyFont="1" applyFill="1" applyAlignment="1">
      <alignment horizontal="right"/>
    </xf>
    <xf numFmtId="0" fontId="7" fillId="2" borderId="1" xfId="0" applyFont="1" applyFill="1" applyBorder="1" applyAlignment="1">
      <alignment horizontal="justify" vertical="top" wrapText="1"/>
    </xf>
    <xf numFmtId="0" fontId="2" fillId="2" borderId="0" xfId="0" applyFont="1" applyFill="1"/>
    <xf numFmtId="49" fontId="2" fillId="2" borderId="1" xfId="0" applyNumberFormat="1" applyFont="1" applyFill="1" applyBorder="1" applyAlignment="1">
      <alignment horizontal="center" vertical="center"/>
    </xf>
    <xf numFmtId="0" fontId="2" fillId="2" borderId="1" xfId="0" applyFont="1" applyFill="1" applyBorder="1" applyAlignment="1">
      <alignment horizontal="center" vertical="center" wrapText="1"/>
    </xf>
    <xf numFmtId="3" fontId="2" fillId="2" borderId="1" xfId="0" applyNumberFormat="1" applyFont="1" applyFill="1" applyBorder="1" applyAlignment="1">
      <alignment horizontal="center" vertical="center" wrapText="1"/>
    </xf>
    <xf numFmtId="0" fontId="2" fillId="0" borderId="0" xfId="0" applyFont="1" applyFill="1" applyAlignment="1">
      <alignment horizontal="right"/>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1" fillId="2" borderId="0" xfId="0" applyFont="1" applyFill="1" applyAlignment="1">
      <alignment horizontal="center" vertical="center" wrapText="1"/>
    </xf>
    <xf numFmtId="0" fontId="4" fillId="2" borderId="0" xfId="0" applyFont="1" applyFill="1" applyAlignment="1">
      <alignment horizontal="center" vertical="top"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8" fillId="0" borderId="0" xfId="0" applyFont="1" applyFill="1" applyAlignment="1">
      <alignment horizontal="right"/>
    </xf>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022"/>
  <sheetViews>
    <sheetView tabSelected="1" topLeftCell="A125" zoomScale="92" zoomScaleNormal="92" workbookViewId="0">
      <selection activeCell="D129" sqref="D129"/>
    </sheetView>
  </sheetViews>
  <sheetFormatPr defaultRowHeight="18.75" x14ac:dyDescent="0.3"/>
  <cols>
    <col min="1" max="1" width="88.85546875" style="1" customWidth="1"/>
    <col min="2" max="2" width="18.7109375" style="1" customWidth="1"/>
    <col min="3" max="3" width="8.85546875" style="2" customWidth="1"/>
    <col min="4" max="4" width="21.85546875" style="1" customWidth="1"/>
    <col min="5" max="5" width="18.85546875" style="1" customWidth="1"/>
    <col min="6" max="16384" width="9.140625" style="1"/>
  </cols>
  <sheetData>
    <row r="1" spans="2:4" x14ac:dyDescent="0.3">
      <c r="B1" s="38" t="s">
        <v>717</v>
      </c>
      <c r="C1" s="38"/>
      <c r="D1" s="38"/>
    </row>
    <row r="2" spans="2:4" x14ac:dyDescent="0.3">
      <c r="B2" s="38" t="s">
        <v>609</v>
      </c>
      <c r="C2" s="38"/>
      <c r="D2" s="38"/>
    </row>
    <row r="3" spans="2:4" x14ac:dyDescent="0.3">
      <c r="B3" s="38" t="s">
        <v>610</v>
      </c>
      <c r="C3" s="38"/>
      <c r="D3" s="38"/>
    </row>
    <row r="4" spans="2:4" x14ac:dyDescent="0.3">
      <c r="B4" s="38" t="s">
        <v>630</v>
      </c>
      <c r="C4" s="38"/>
      <c r="D4" s="38"/>
    </row>
    <row r="5" spans="2:4" x14ac:dyDescent="0.3">
      <c r="B5" s="38" t="s">
        <v>631</v>
      </c>
      <c r="C5" s="38"/>
      <c r="D5" s="38"/>
    </row>
    <row r="6" spans="2:4" x14ac:dyDescent="0.3">
      <c r="B6" s="38" t="s">
        <v>610</v>
      </c>
      <c r="C6" s="38"/>
      <c r="D6" s="38"/>
    </row>
    <row r="7" spans="2:4" x14ac:dyDescent="0.3">
      <c r="B7" s="38" t="s">
        <v>632</v>
      </c>
      <c r="C7" s="38"/>
      <c r="D7" s="38"/>
    </row>
    <row r="8" spans="2:4" x14ac:dyDescent="0.3">
      <c r="B8" s="38" t="s">
        <v>633</v>
      </c>
      <c r="C8" s="38"/>
      <c r="D8" s="38"/>
    </row>
    <row r="9" spans="2:4" x14ac:dyDescent="0.3">
      <c r="B9" s="38" t="s">
        <v>612</v>
      </c>
      <c r="C9" s="38"/>
      <c r="D9" s="38"/>
    </row>
    <row r="10" spans="2:4" x14ac:dyDescent="0.3">
      <c r="B10" s="38" t="s">
        <v>634</v>
      </c>
      <c r="C10" s="38"/>
      <c r="D10" s="38"/>
    </row>
    <row r="11" spans="2:4" x14ac:dyDescent="0.3">
      <c r="B11" s="38" t="s">
        <v>635</v>
      </c>
      <c r="C11" s="38"/>
      <c r="D11" s="38"/>
    </row>
    <row r="13" spans="2:4" x14ac:dyDescent="0.3">
      <c r="B13" s="38" t="s">
        <v>636</v>
      </c>
      <c r="C13" s="38"/>
      <c r="D13" s="38"/>
    </row>
    <row r="14" spans="2:4" x14ac:dyDescent="0.3">
      <c r="B14" s="38" t="s">
        <v>609</v>
      </c>
      <c r="C14" s="38"/>
      <c r="D14" s="38"/>
    </row>
    <row r="15" spans="2:4" x14ac:dyDescent="0.3">
      <c r="B15" s="38" t="s">
        <v>610</v>
      </c>
      <c r="C15" s="38"/>
      <c r="D15" s="38"/>
    </row>
    <row r="16" spans="2:4" x14ac:dyDescent="0.3">
      <c r="B16" s="38" t="s">
        <v>611</v>
      </c>
      <c r="C16" s="38"/>
      <c r="D16" s="38"/>
    </row>
    <row r="17" spans="1:4" x14ac:dyDescent="0.3">
      <c r="B17" s="38" t="s">
        <v>610</v>
      </c>
      <c r="C17" s="38"/>
      <c r="D17" s="38"/>
    </row>
    <row r="18" spans="1:4" x14ac:dyDescent="0.3">
      <c r="B18" s="38" t="s">
        <v>612</v>
      </c>
      <c r="C18" s="38"/>
      <c r="D18" s="38"/>
    </row>
    <row r="19" spans="1:4" x14ac:dyDescent="0.3">
      <c r="B19" s="38" t="s">
        <v>613</v>
      </c>
      <c r="C19" s="38"/>
      <c r="D19" s="38"/>
    </row>
    <row r="20" spans="1:4" x14ac:dyDescent="0.3">
      <c r="B20" s="45" t="s">
        <v>629</v>
      </c>
      <c r="C20" s="38"/>
      <c r="D20" s="38"/>
    </row>
    <row r="23" spans="1:4" ht="102" customHeight="1" x14ac:dyDescent="0.3">
      <c r="A23" s="41" t="s">
        <v>552</v>
      </c>
      <c r="B23" s="41"/>
      <c r="C23" s="41"/>
      <c r="D23" s="41"/>
    </row>
    <row r="24" spans="1:4" ht="10.5" customHeight="1" x14ac:dyDescent="0.3">
      <c r="A24" s="42"/>
      <c r="B24" s="42"/>
      <c r="C24" s="42"/>
      <c r="D24" s="34"/>
    </row>
    <row r="25" spans="1:4" ht="18.75" customHeight="1" x14ac:dyDescent="0.3">
      <c r="A25" s="43" t="s">
        <v>131</v>
      </c>
      <c r="B25" s="43" t="s">
        <v>132</v>
      </c>
      <c r="C25" s="43" t="s">
        <v>133</v>
      </c>
      <c r="D25" s="39" t="s">
        <v>468</v>
      </c>
    </row>
    <row r="26" spans="1:4" ht="83.25" customHeight="1" x14ac:dyDescent="0.3">
      <c r="A26" s="44"/>
      <c r="B26" s="44"/>
      <c r="C26" s="44"/>
      <c r="D26" s="40"/>
    </row>
    <row r="27" spans="1:4" x14ac:dyDescent="0.3">
      <c r="A27" s="15">
        <v>1</v>
      </c>
      <c r="B27" s="15">
        <v>2</v>
      </c>
      <c r="C27" s="15">
        <v>3</v>
      </c>
      <c r="D27" s="31">
        <v>4</v>
      </c>
    </row>
    <row r="28" spans="1:4" s="4" customFormat="1" ht="56.25" customHeight="1" x14ac:dyDescent="0.3">
      <c r="A28" s="16" t="s">
        <v>171</v>
      </c>
      <c r="B28" s="17" t="s">
        <v>0</v>
      </c>
      <c r="C28" s="17"/>
      <c r="D28" s="13">
        <f>D29+D50+D85+D96+D103+D110+D114+D122+D119</f>
        <v>320253349.38999999</v>
      </c>
    </row>
    <row r="29" spans="1:4" s="4" customFormat="1" ht="84" customHeight="1" x14ac:dyDescent="0.3">
      <c r="A29" s="16" t="s">
        <v>172</v>
      </c>
      <c r="B29" s="17" t="s">
        <v>1</v>
      </c>
      <c r="C29" s="17"/>
      <c r="D29" s="13">
        <f>D30+D36+D45</f>
        <v>106425898.73999999</v>
      </c>
    </row>
    <row r="30" spans="1:4" s="3" customFormat="1" ht="37.5" customHeight="1" x14ac:dyDescent="0.3">
      <c r="A30" s="18" t="s">
        <v>173</v>
      </c>
      <c r="B30" s="19" t="s">
        <v>2</v>
      </c>
      <c r="C30" s="19"/>
      <c r="D30" s="14">
        <f>SUM(D31:D35)</f>
        <v>86020405.789999992</v>
      </c>
    </row>
    <row r="31" spans="1:4" ht="133.5" customHeight="1" x14ac:dyDescent="0.3">
      <c r="A31" s="20" t="s">
        <v>174</v>
      </c>
      <c r="B31" s="12" t="s">
        <v>3</v>
      </c>
      <c r="C31" s="12">
        <v>100</v>
      </c>
      <c r="D31" s="5">
        <f>1268824.55+234360</f>
        <v>1503184.55</v>
      </c>
    </row>
    <row r="32" spans="1:4" ht="102.75" customHeight="1" x14ac:dyDescent="0.3">
      <c r="A32" s="11" t="s">
        <v>175</v>
      </c>
      <c r="B32" s="12" t="s">
        <v>3</v>
      </c>
      <c r="C32" s="12">
        <v>200</v>
      </c>
      <c r="D32" s="5">
        <f>366700+804.43</f>
        <v>367504.43</v>
      </c>
    </row>
    <row r="33" spans="1:5" ht="120.75" customHeight="1" x14ac:dyDescent="0.3">
      <c r="A33" s="20" t="s">
        <v>176</v>
      </c>
      <c r="B33" s="12" t="s">
        <v>3</v>
      </c>
      <c r="C33" s="12">
        <v>600</v>
      </c>
      <c r="D33" s="5">
        <f>33759565.39+2819350.8+615140.92-0.3</f>
        <v>37194056.810000002</v>
      </c>
    </row>
    <row r="34" spans="1:5" ht="94.5" customHeight="1" x14ac:dyDescent="0.3">
      <c r="A34" s="20" t="s">
        <v>403</v>
      </c>
      <c r="B34" s="12" t="s">
        <v>4</v>
      </c>
      <c r="C34" s="12">
        <v>600</v>
      </c>
      <c r="D34" s="5">
        <v>30000</v>
      </c>
    </row>
    <row r="35" spans="1:5" ht="169.5" customHeight="1" x14ac:dyDescent="0.3">
      <c r="A35" s="20" t="s">
        <v>426</v>
      </c>
      <c r="B35" s="12" t="s">
        <v>386</v>
      </c>
      <c r="C35" s="12">
        <v>600</v>
      </c>
      <c r="D35" s="5">
        <f>41965417+4960243</f>
        <v>46925660</v>
      </c>
    </row>
    <row r="36" spans="1:5" s="3" customFormat="1" ht="49.5" customHeight="1" x14ac:dyDescent="0.3">
      <c r="A36" s="18" t="s">
        <v>5</v>
      </c>
      <c r="B36" s="19" t="s">
        <v>161</v>
      </c>
      <c r="C36" s="19"/>
      <c r="D36" s="14">
        <f>SUM(D37:D44)</f>
        <v>18584926.219999999</v>
      </c>
    </row>
    <row r="37" spans="1:5" ht="75" customHeight="1" x14ac:dyDescent="0.3">
      <c r="A37" s="20" t="s">
        <v>143</v>
      </c>
      <c r="B37" s="12" t="s">
        <v>6</v>
      </c>
      <c r="C37" s="12">
        <v>600</v>
      </c>
      <c r="D37" s="5">
        <f>490200+346430.72</f>
        <v>836630.72</v>
      </c>
    </row>
    <row r="38" spans="1:5" ht="93" customHeight="1" x14ac:dyDescent="0.3">
      <c r="A38" s="20" t="s">
        <v>470</v>
      </c>
      <c r="B38" s="12" t="s">
        <v>469</v>
      </c>
      <c r="C38" s="12">
        <v>600</v>
      </c>
      <c r="D38" s="5">
        <v>545400</v>
      </c>
    </row>
    <row r="39" spans="1:5" ht="101.25" customHeight="1" x14ac:dyDescent="0.3">
      <c r="A39" s="20" t="s">
        <v>656</v>
      </c>
      <c r="B39" s="12" t="s">
        <v>655</v>
      </c>
      <c r="C39" s="12">
        <v>600</v>
      </c>
      <c r="D39" s="5">
        <v>241433.87</v>
      </c>
    </row>
    <row r="40" spans="1:5" ht="101.25" customHeight="1" x14ac:dyDescent="0.3">
      <c r="A40" s="20" t="s">
        <v>686</v>
      </c>
      <c r="B40" s="12" t="s">
        <v>684</v>
      </c>
      <c r="C40" s="12">
        <v>600</v>
      </c>
      <c r="D40" s="5">
        <v>550000</v>
      </c>
    </row>
    <row r="41" spans="1:5" ht="101.25" customHeight="1" x14ac:dyDescent="0.3">
      <c r="A41" s="20" t="s">
        <v>687</v>
      </c>
      <c r="B41" s="12" t="s">
        <v>685</v>
      </c>
      <c r="C41" s="12">
        <v>600</v>
      </c>
      <c r="D41" s="5">
        <v>550000</v>
      </c>
    </row>
    <row r="42" spans="1:5" ht="101.25" customHeight="1" x14ac:dyDescent="0.3">
      <c r="A42" s="20" t="s">
        <v>716</v>
      </c>
      <c r="B42" s="12" t="s">
        <v>688</v>
      </c>
      <c r="C42" s="12">
        <v>600</v>
      </c>
      <c r="D42" s="5">
        <v>165000</v>
      </c>
    </row>
    <row r="43" spans="1:5" ht="86.25" customHeight="1" x14ac:dyDescent="0.3">
      <c r="A43" s="20" t="s">
        <v>690</v>
      </c>
      <c r="B43" s="12" t="s">
        <v>689</v>
      </c>
      <c r="C43" s="12">
        <v>600</v>
      </c>
      <c r="D43" s="5">
        <v>4414505</v>
      </c>
    </row>
    <row r="44" spans="1:5" ht="125.25" customHeight="1" x14ac:dyDescent="0.3">
      <c r="A44" s="20" t="s">
        <v>596</v>
      </c>
      <c r="B44" s="12" t="s">
        <v>595</v>
      </c>
      <c r="C44" s="12">
        <v>600</v>
      </c>
      <c r="D44" s="5">
        <f>8000000+80808.08+2717858.8+27453.12+455836.33+0.3</f>
        <v>11281956.629999999</v>
      </c>
    </row>
    <row r="45" spans="1:5" s="3" customFormat="1" ht="68.25" customHeight="1" x14ac:dyDescent="0.3">
      <c r="A45" s="18" t="s">
        <v>177</v>
      </c>
      <c r="B45" s="19" t="s">
        <v>7</v>
      </c>
      <c r="C45" s="19"/>
      <c r="D45" s="14">
        <f>SUM(D46:D49)</f>
        <v>1820566.73</v>
      </c>
    </row>
    <row r="46" spans="1:5" ht="171.75" customHeight="1" x14ac:dyDescent="0.3">
      <c r="A46" s="20" t="s">
        <v>162</v>
      </c>
      <c r="B46" s="12" t="s">
        <v>8</v>
      </c>
      <c r="C46" s="12">
        <v>600</v>
      </c>
      <c r="D46" s="5">
        <f>439140-19871</f>
        <v>419269</v>
      </c>
    </row>
    <row r="47" spans="1:5" ht="114" customHeight="1" x14ac:dyDescent="0.3">
      <c r="A47" s="20" t="s">
        <v>178</v>
      </c>
      <c r="B47" s="12" t="s">
        <v>9</v>
      </c>
      <c r="C47" s="12">
        <v>300</v>
      </c>
      <c r="D47" s="5">
        <f>752210.16+203231.97</f>
        <v>955442.13</v>
      </c>
    </row>
    <row r="48" spans="1:5" ht="396" customHeight="1" x14ac:dyDescent="0.3">
      <c r="A48" s="11" t="s">
        <v>608</v>
      </c>
      <c r="B48" s="12" t="s">
        <v>550</v>
      </c>
      <c r="C48" s="12">
        <v>200</v>
      </c>
      <c r="D48" s="5">
        <v>12000</v>
      </c>
      <c r="E48" s="30"/>
    </row>
    <row r="49" spans="1:5" ht="409.5" customHeight="1" x14ac:dyDescent="0.3">
      <c r="A49" s="11" t="s">
        <v>551</v>
      </c>
      <c r="B49" s="12" t="s">
        <v>550</v>
      </c>
      <c r="C49" s="12">
        <v>600</v>
      </c>
      <c r="D49" s="5">
        <f>498285.6-64430</f>
        <v>433855.6</v>
      </c>
    </row>
    <row r="50" spans="1:5" s="4" customFormat="1" ht="78.75" customHeight="1" x14ac:dyDescent="0.3">
      <c r="A50" s="16" t="s">
        <v>179</v>
      </c>
      <c r="B50" s="17" t="s">
        <v>10</v>
      </c>
      <c r="C50" s="17"/>
      <c r="D50" s="13">
        <f>D51+D64+D80+D82</f>
        <v>178316444.56</v>
      </c>
    </row>
    <row r="51" spans="1:5" s="3" customFormat="1" ht="48" customHeight="1" x14ac:dyDescent="0.3">
      <c r="A51" s="18" t="s">
        <v>180</v>
      </c>
      <c r="B51" s="19" t="s">
        <v>11</v>
      </c>
      <c r="C51" s="19"/>
      <c r="D51" s="14">
        <f>SUM(D52:D63)</f>
        <v>153405233.16</v>
      </c>
    </row>
    <row r="52" spans="1:5" ht="131.25" x14ac:dyDescent="0.3">
      <c r="A52" s="20" t="s">
        <v>181</v>
      </c>
      <c r="B52" s="12" t="s">
        <v>12</v>
      </c>
      <c r="C52" s="12">
        <v>100</v>
      </c>
      <c r="D52" s="5">
        <f>5744271.93+1378036.8</f>
        <v>7122308.7299999995</v>
      </c>
    </row>
    <row r="53" spans="1:5" ht="117" customHeight="1" x14ac:dyDescent="0.3">
      <c r="A53" s="20" t="s">
        <v>182</v>
      </c>
      <c r="B53" s="12" t="s">
        <v>12</v>
      </c>
      <c r="C53" s="12">
        <v>200</v>
      </c>
      <c r="D53" s="5">
        <f>10311081.92+14647.59-30.43+155616.79+151394.8+818184.66</f>
        <v>11450895.33</v>
      </c>
    </row>
    <row r="54" spans="1:5" ht="102.75" customHeight="1" x14ac:dyDescent="0.3">
      <c r="A54" s="20" t="s">
        <v>144</v>
      </c>
      <c r="B54" s="12" t="s">
        <v>12</v>
      </c>
      <c r="C54" s="12">
        <v>600</v>
      </c>
      <c r="D54" s="5">
        <f>20369091.16+815572.8+585958.74</f>
        <v>21770622.699999999</v>
      </c>
    </row>
    <row r="55" spans="1:5" ht="91.5" customHeight="1" x14ac:dyDescent="0.3">
      <c r="A55" s="20" t="s">
        <v>183</v>
      </c>
      <c r="B55" s="12" t="s">
        <v>12</v>
      </c>
      <c r="C55" s="12">
        <v>800</v>
      </c>
      <c r="D55" s="5">
        <v>297748.40000000002</v>
      </c>
    </row>
    <row r="56" spans="1:5" ht="69.75" customHeight="1" x14ac:dyDescent="0.3">
      <c r="A56" s="20" t="s">
        <v>658</v>
      </c>
      <c r="B56" s="12" t="s">
        <v>657</v>
      </c>
      <c r="C56" s="12">
        <v>200</v>
      </c>
      <c r="D56" s="5">
        <v>55000</v>
      </c>
    </row>
    <row r="57" spans="1:5" ht="234.75" customHeight="1" x14ac:dyDescent="0.3">
      <c r="A57" s="20" t="s">
        <v>496</v>
      </c>
      <c r="B57" s="35" t="s">
        <v>497</v>
      </c>
      <c r="C57" s="12">
        <v>100</v>
      </c>
      <c r="D57" s="5">
        <f>36237779.25-437</f>
        <v>36237342.25</v>
      </c>
      <c r="E57" s="30"/>
    </row>
    <row r="58" spans="1:5" ht="189" customHeight="1" x14ac:dyDescent="0.3">
      <c r="A58" s="20" t="s">
        <v>498</v>
      </c>
      <c r="B58" s="35" t="s">
        <v>497</v>
      </c>
      <c r="C58" s="12">
        <v>200</v>
      </c>
      <c r="D58" s="5">
        <f>465736+437</f>
        <v>466173</v>
      </c>
    </row>
    <row r="59" spans="1:5" ht="207.75" customHeight="1" x14ac:dyDescent="0.3">
      <c r="A59" s="20" t="s">
        <v>499</v>
      </c>
      <c r="B59" s="35" t="s">
        <v>497</v>
      </c>
      <c r="C59" s="12">
        <v>600</v>
      </c>
      <c r="D59" s="5">
        <v>62256022.75</v>
      </c>
      <c r="E59" s="30"/>
    </row>
    <row r="60" spans="1:5" ht="200.25" customHeight="1" x14ac:dyDescent="0.3">
      <c r="A60" s="20" t="s">
        <v>615</v>
      </c>
      <c r="B60" s="35" t="s">
        <v>597</v>
      </c>
      <c r="C60" s="12">
        <v>100</v>
      </c>
      <c r="D60" s="5">
        <v>2202984</v>
      </c>
      <c r="E60" s="30"/>
    </row>
    <row r="61" spans="1:5" ht="184.5" customHeight="1" x14ac:dyDescent="0.3">
      <c r="A61" s="20" t="s">
        <v>616</v>
      </c>
      <c r="B61" s="35" t="s">
        <v>597</v>
      </c>
      <c r="C61" s="12">
        <v>600</v>
      </c>
      <c r="D61" s="5">
        <v>2952936</v>
      </c>
    </row>
    <row r="62" spans="1:5" ht="282.75" customHeight="1" x14ac:dyDescent="0.3">
      <c r="A62" s="20" t="s">
        <v>536</v>
      </c>
      <c r="B62" s="35" t="s">
        <v>535</v>
      </c>
      <c r="C62" s="12">
        <v>100</v>
      </c>
      <c r="D62" s="5">
        <f>3749760-78120</f>
        <v>3671640</v>
      </c>
    </row>
    <row r="63" spans="1:5" ht="248.25" customHeight="1" x14ac:dyDescent="0.3">
      <c r="A63" s="20" t="s">
        <v>537</v>
      </c>
      <c r="B63" s="35" t="s">
        <v>535</v>
      </c>
      <c r="C63" s="12">
        <v>600</v>
      </c>
      <c r="D63" s="5">
        <f>4999680-78120</f>
        <v>4921560</v>
      </c>
      <c r="E63" s="30"/>
    </row>
    <row r="64" spans="1:5" s="3" customFormat="1" ht="39" customHeight="1" x14ac:dyDescent="0.3">
      <c r="A64" s="18" t="s">
        <v>342</v>
      </c>
      <c r="B64" s="19" t="s">
        <v>13</v>
      </c>
      <c r="C64" s="19"/>
      <c r="D64" s="14">
        <f>SUM(D65:D79)</f>
        <v>20838990.559999995</v>
      </c>
    </row>
    <row r="65" spans="1:5" ht="75" x14ac:dyDescent="0.3">
      <c r="A65" s="20" t="s">
        <v>145</v>
      </c>
      <c r="B65" s="12" t="s">
        <v>14</v>
      </c>
      <c r="C65" s="12">
        <v>600</v>
      </c>
      <c r="D65" s="5">
        <f>5274118.6+937440</f>
        <v>6211558.5999999996</v>
      </c>
    </row>
    <row r="66" spans="1:5" ht="76.5" customHeight="1" x14ac:dyDescent="0.3">
      <c r="A66" s="20" t="s">
        <v>151</v>
      </c>
      <c r="B66" s="12" t="s">
        <v>15</v>
      </c>
      <c r="C66" s="12">
        <v>200</v>
      </c>
      <c r="D66" s="5">
        <v>443200</v>
      </c>
    </row>
    <row r="67" spans="1:5" ht="74.25" customHeight="1" x14ac:dyDescent="0.3">
      <c r="A67" s="20" t="s">
        <v>146</v>
      </c>
      <c r="B67" s="12" t="s">
        <v>15</v>
      </c>
      <c r="C67" s="12">
        <v>600</v>
      </c>
      <c r="D67" s="5">
        <v>415000</v>
      </c>
    </row>
    <row r="68" spans="1:5" ht="75" customHeight="1" x14ac:dyDescent="0.3">
      <c r="A68" s="11" t="s">
        <v>472</v>
      </c>
      <c r="B68" s="12" t="s">
        <v>471</v>
      </c>
      <c r="C68" s="12">
        <v>600</v>
      </c>
      <c r="D68" s="5">
        <v>1346400</v>
      </c>
    </row>
    <row r="69" spans="1:5" ht="75" customHeight="1" x14ac:dyDescent="0.3">
      <c r="A69" s="11" t="s">
        <v>660</v>
      </c>
      <c r="B69" s="12" t="s">
        <v>659</v>
      </c>
      <c r="C69" s="12">
        <v>200</v>
      </c>
      <c r="D69" s="5">
        <v>600000</v>
      </c>
    </row>
    <row r="70" spans="1:5" ht="75" customHeight="1" x14ac:dyDescent="0.3">
      <c r="A70" s="11" t="s">
        <v>662</v>
      </c>
      <c r="B70" s="12" t="s">
        <v>661</v>
      </c>
      <c r="C70" s="12">
        <v>200</v>
      </c>
      <c r="D70" s="5">
        <v>599992.28</v>
      </c>
    </row>
    <row r="71" spans="1:5" ht="75" customHeight="1" x14ac:dyDescent="0.3">
      <c r="A71" s="11" t="s">
        <v>664</v>
      </c>
      <c r="B71" s="12" t="s">
        <v>663</v>
      </c>
      <c r="C71" s="12">
        <v>200</v>
      </c>
      <c r="D71" s="5">
        <v>508564.35</v>
      </c>
    </row>
    <row r="72" spans="1:5" ht="75" customHeight="1" x14ac:dyDescent="0.3">
      <c r="A72" s="11" t="s">
        <v>666</v>
      </c>
      <c r="B72" s="12" t="s">
        <v>665</v>
      </c>
      <c r="C72" s="12">
        <v>200</v>
      </c>
      <c r="D72" s="5">
        <v>280800</v>
      </c>
    </row>
    <row r="73" spans="1:5" ht="75" customHeight="1" x14ac:dyDescent="0.3">
      <c r="A73" s="11" t="s">
        <v>668</v>
      </c>
      <c r="B73" s="12" t="s">
        <v>667</v>
      </c>
      <c r="C73" s="12">
        <v>200</v>
      </c>
      <c r="D73" s="5">
        <v>280800</v>
      </c>
    </row>
    <row r="74" spans="1:5" ht="86.25" customHeight="1" x14ac:dyDescent="0.3">
      <c r="A74" s="11" t="s">
        <v>715</v>
      </c>
      <c r="B74" s="12" t="s">
        <v>691</v>
      </c>
      <c r="C74" s="12">
        <v>600</v>
      </c>
      <c r="D74" s="5">
        <v>250000</v>
      </c>
    </row>
    <row r="75" spans="1:5" ht="408.75" customHeight="1" x14ac:dyDescent="0.3">
      <c r="A75" s="11" t="s">
        <v>538</v>
      </c>
      <c r="B75" s="12" t="s">
        <v>533</v>
      </c>
      <c r="C75" s="37">
        <v>200</v>
      </c>
      <c r="D75" s="5">
        <v>12750</v>
      </c>
      <c r="E75" s="30"/>
    </row>
    <row r="76" spans="1:5" ht="408.75" customHeight="1" x14ac:dyDescent="0.3">
      <c r="A76" s="11" t="s">
        <v>539</v>
      </c>
      <c r="B76" s="12" t="s">
        <v>533</v>
      </c>
      <c r="C76" s="37">
        <v>600</v>
      </c>
      <c r="D76" s="5">
        <f>289741.2-979.2</f>
        <v>288762</v>
      </c>
      <c r="E76" s="30"/>
    </row>
    <row r="77" spans="1:5" ht="137.25" customHeight="1" x14ac:dyDescent="0.3">
      <c r="A77" s="11" t="s">
        <v>510</v>
      </c>
      <c r="B77" s="12" t="s">
        <v>452</v>
      </c>
      <c r="C77" s="12">
        <v>200</v>
      </c>
      <c r="D77" s="5">
        <f>969628.6+685.6-147491.1+2343.33</f>
        <v>825166.42999999993</v>
      </c>
    </row>
    <row r="78" spans="1:5" ht="129" customHeight="1" x14ac:dyDescent="0.3">
      <c r="A78" s="11" t="s">
        <v>511</v>
      </c>
      <c r="B78" s="12" t="s">
        <v>452</v>
      </c>
      <c r="C78" s="12">
        <v>600</v>
      </c>
      <c r="D78" s="5">
        <f>7393199.26+5227.51+256928.74+22957.17</f>
        <v>7678312.6799999997</v>
      </c>
    </row>
    <row r="79" spans="1:5" ht="78.75" customHeight="1" x14ac:dyDescent="0.3">
      <c r="A79" s="11" t="s">
        <v>618</v>
      </c>
      <c r="B79" s="12" t="s">
        <v>617</v>
      </c>
      <c r="C79" s="12">
        <v>600</v>
      </c>
      <c r="D79" s="5">
        <f>1042800+10533.33+44350.88+0.01</f>
        <v>1097684.22</v>
      </c>
    </row>
    <row r="80" spans="1:5" ht="53.25" customHeight="1" x14ac:dyDescent="0.3">
      <c r="A80" s="21" t="s">
        <v>432</v>
      </c>
      <c r="B80" s="19" t="s">
        <v>534</v>
      </c>
      <c r="C80" s="19"/>
      <c r="D80" s="14">
        <f>D81</f>
        <v>2473566.86</v>
      </c>
    </row>
    <row r="81" spans="1:4" ht="146.25" customHeight="1" x14ac:dyDescent="0.3">
      <c r="A81" s="11" t="s">
        <v>541</v>
      </c>
      <c r="B81" s="12" t="s">
        <v>540</v>
      </c>
      <c r="C81" s="36">
        <v>600</v>
      </c>
      <c r="D81" s="5">
        <f>2827808.09+285.64-355555.56+1028.69</f>
        <v>2473566.86</v>
      </c>
    </row>
    <row r="82" spans="1:4" ht="37.5" customHeight="1" x14ac:dyDescent="0.3">
      <c r="A82" s="21" t="s">
        <v>619</v>
      </c>
      <c r="B82" s="19" t="s">
        <v>622</v>
      </c>
      <c r="C82" s="19"/>
      <c r="D82" s="5">
        <f>SUM(D83:D84)</f>
        <v>1598653.98</v>
      </c>
    </row>
    <row r="83" spans="1:4" ht="185.25" customHeight="1" x14ac:dyDescent="0.3">
      <c r="A83" s="11" t="s">
        <v>620</v>
      </c>
      <c r="B83" s="12" t="s">
        <v>623</v>
      </c>
      <c r="C83" s="12">
        <v>100</v>
      </c>
      <c r="D83" s="5">
        <v>913516.53</v>
      </c>
    </row>
    <row r="84" spans="1:4" ht="147.75" customHeight="1" x14ac:dyDescent="0.3">
      <c r="A84" s="11" t="s">
        <v>621</v>
      </c>
      <c r="B84" s="12" t="s">
        <v>623</v>
      </c>
      <c r="C84" s="12">
        <v>600</v>
      </c>
      <c r="D84" s="5">
        <v>685137.45</v>
      </c>
    </row>
    <row r="85" spans="1:4" ht="46.5" customHeight="1" x14ac:dyDescent="0.3">
      <c r="A85" s="16" t="s">
        <v>17</v>
      </c>
      <c r="B85" s="17" t="s">
        <v>16</v>
      </c>
      <c r="C85" s="17"/>
      <c r="D85" s="13">
        <f>D86+D88+D90+D93</f>
        <v>19921464.340000004</v>
      </c>
    </row>
    <row r="86" spans="1:4" ht="54" customHeight="1" x14ac:dyDescent="0.3">
      <c r="A86" s="18" t="s">
        <v>19</v>
      </c>
      <c r="B86" s="19" t="s">
        <v>18</v>
      </c>
      <c r="C86" s="19"/>
      <c r="D86" s="14">
        <f>SUM(D87:D87)</f>
        <v>14922230.940000001</v>
      </c>
    </row>
    <row r="87" spans="1:4" ht="68.25" customHeight="1" x14ac:dyDescent="0.3">
      <c r="A87" s="20" t="s">
        <v>147</v>
      </c>
      <c r="B87" s="12" t="s">
        <v>20</v>
      </c>
      <c r="C87" s="12">
        <v>600</v>
      </c>
      <c r="D87" s="5">
        <f>11253013.64+6091566.46+58220.84-547670-2005600+72700</f>
        <v>14922230.940000001</v>
      </c>
    </row>
    <row r="88" spans="1:4" ht="37.5" x14ac:dyDescent="0.3">
      <c r="A88" s="18" t="s">
        <v>359</v>
      </c>
      <c r="B88" s="19" t="s">
        <v>360</v>
      </c>
      <c r="C88" s="19"/>
      <c r="D88" s="14">
        <f>SUM(D89:D92)</f>
        <v>715533.4</v>
      </c>
    </row>
    <row r="89" spans="1:4" ht="75" x14ac:dyDescent="0.3">
      <c r="A89" s="20" t="s">
        <v>363</v>
      </c>
      <c r="B89" s="12" t="s">
        <v>361</v>
      </c>
      <c r="C89" s="12">
        <v>600</v>
      </c>
      <c r="D89" s="5">
        <v>151600</v>
      </c>
    </row>
    <row r="90" spans="1:4" ht="0.75" hidden="1" customHeight="1" x14ac:dyDescent="0.3">
      <c r="A90" s="21" t="s">
        <v>432</v>
      </c>
      <c r="B90" s="19" t="s">
        <v>465</v>
      </c>
      <c r="C90" s="17"/>
      <c r="D90" s="5"/>
    </row>
    <row r="91" spans="1:4" ht="75" hidden="1" x14ac:dyDescent="0.3">
      <c r="A91" s="20" t="s">
        <v>467</v>
      </c>
      <c r="B91" s="12" t="s">
        <v>466</v>
      </c>
      <c r="C91" s="12">
        <v>600</v>
      </c>
      <c r="D91" s="5"/>
    </row>
    <row r="92" spans="1:4" ht="56.25" x14ac:dyDescent="0.3">
      <c r="A92" s="20" t="s">
        <v>693</v>
      </c>
      <c r="B92" s="12" t="s">
        <v>692</v>
      </c>
      <c r="C92" s="12">
        <v>600</v>
      </c>
      <c r="D92" s="5">
        <v>563933.4</v>
      </c>
    </row>
    <row r="93" spans="1:4" ht="56.25" x14ac:dyDescent="0.3">
      <c r="A93" s="18" t="s">
        <v>542</v>
      </c>
      <c r="B93" s="19" t="s">
        <v>543</v>
      </c>
      <c r="C93" s="19"/>
      <c r="D93" s="14">
        <f>SUM(D94:D95)</f>
        <v>4283700.0000000009</v>
      </c>
    </row>
    <row r="94" spans="1:4" ht="75" x14ac:dyDescent="0.3">
      <c r="A94" s="20" t="s">
        <v>544</v>
      </c>
      <c r="B94" s="12" t="s">
        <v>545</v>
      </c>
      <c r="C94" s="12">
        <v>600</v>
      </c>
      <c r="D94" s="5">
        <f>1715520.56+553892.14+2002155.6</f>
        <v>4271568.3000000007</v>
      </c>
    </row>
    <row r="95" spans="1:4" ht="56.25" x14ac:dyDescent="0.3">
      <c r="A95" s="20" t="s">
        <v>546</v>
      </c>
      <c r="B95" s="12" t="s">
        <v>545</v>
      </c>
      <c r="C95" s="12">
        <v>800</v>
      </c>
      <c r="D95" s="5">
        <f>14909.44-6222.14+3444.4</f>
        <v>12131.699999999999</v>
      </c>
    </row>
    <row r="96" spans="1:4" s="4" customFormat="1" ht="48" customHeight="1" x14ac:dyDescent="0.3">
      <c r="A96" s="16" t="s">
        <v>22</v>
      </c>
      <c r="B96" s="17" t="s">
        <v>21</v>
      </c>
      <c r="C96" s="17"/>
      <c r="D96" s="13">
        <f t="shared" ref="D96" si="0">D97+D101</f>
        <v>967394</v>
      </c>
    </row>
    <row r="97" spans="1:4" s="3" customFormat="1" ht="36.75" customHeight="1" x14ac:dyDescent="0.3">
      <c r="A97" s="18" t="s">
        <v>168</v>
      </c>
      <c r="B97" s="19" t="s">
        <v>23</v>
      </c>
      <c r="C97" s="19"/>
      <c r="D97" s="14">
        <f t="shared" ref="D97" si="1">SUM(D98:D100)</f>
        <v>907754</v>
      </c>
    </row>
    <row r="98" spans="1:4" ht="56.25" x14ac:dyDescent="0.3">
      <c r="A98" s="20" t="s">
        <v>420</v>
      </c>
      <c r="B98" s="12" t="s">
        <v>25</v>
      </c>
      <c r="C98" s="12">
        <v>600</v>
      </c>
      <c r="D98" s="5">
        <v>22100</v>
      </c>
    </row>
    <row r="99" spans="1:4" s="4" customFormat="1" ht="75" x14ac:dyDescent="0.3">
      <c r="A99" s="20" t="s">
        <v>418</v>
      </c>
      <c r="B99" s="12" t="s">
        <v>24</v>
      </c>
      <c r="C99" s="12">
        <v>200</v>
      </c>
      <c r="D99" s="5">
        <f>20874+8946</f>
        <v>29820</v>
      </c>
    </row>
    <row r="100" spans="1:4" s="3" customFormat="1" ht="75" x14ac:dyDescent="0.3">
      <c r="A100" s="20" t="s">
        <v>419</v>
      </c>
      <c r="B100" s="12" t="s">
        <v>24</v>
      </c>
      <c r="C100" s="12">
        <v>600</v>
      </c>
      <c r="D100" s="5">
        <f>605346+250488</f>
        <v>855834</v>
      </c>
    </row>
    <row r="101" spans="1:4" ht="50.25" customHeight="1" x14ac:dyDescent="0.3">
      <c r="A101" s="18" t="s">
        <v>163</v>
      </c>
      <c r="B101" s="19" t="s">
        <v>26</v>
      </c>
      <c r="C101" s="19"/>
      <c r="D101" s="14">
        <f t="shared" ref="D101" si="2">D102</f>
        <v>59640</v>
      </c>
    </row>
    <row r="102" spans="1:4" ht="96" customHeight="1" x14ac:dyDescent="0.3">
      <c r="A102" s="20" t="s">
        <v>164</v>
      </c>
      <c r="B102" s="12" t="s">
        <v>27</v>
      </c>
      <c r="C102" s="12">
        <v>200</v>
      </c>
      <c r="D102" s="5">
        <f>56700+2940</f>
        <v>59640</v>
      </c>
    </row>
    <row r="103" spans="1:4" ht="31.5" customHeight="1" x14ac:dyDescent="0.3">
      <c r="A103" s="16" t="s">
        <v>184</v>
      </c>
      <c r="B103" s="17" t="s">
        <v>28</v>
      </c>
      <c r="C103" s="17"/>
      <c r="D103" s="13">
        <f t="shared" ref="D103" si="3">D104</f>
        <v>189590</v>
      </c>
    </row>
    <row r="104" spans="1:4" ht="45" customHeight="1" x14ac:dyDescent="0.3">
      <c r="A104" s="18" t="s">
        <v>185</v>
      </c>
      <c r="B104" s="19" t="s">
        <v>29</v>
      </c>
      <c r="C104" s="19"/>
      <c r="D104" s="14">
        <f t="shared" ref="D104" si="4">SUM(D105:D109)</f>
        <v>189590</v>
      </c>
    </row>
    <row r="105" spans="1:4" s="3" customFormat="1" ht="118.5" customHeight="1" x14ac:dyDescent="0.3">
      <c r="A105" s="20" t="s">
        <v>186</v>
      </c>
      <c r="B105" s="12" t="s">
        <v>30</v>
      </c>
      <c r="C105" s="12">
        <v>200</v>
      </c>
      <c r="D105" s="5">
        <v>19590</v>
      </c>
    </row>
    <row r="106" spans="1:4" ht="119.25" customHeight="1" x14ac:dyDescent="0.3">
      <c r="A106" s="20" t="s">
        <v>370</v>
      </c>
      <c r="B106" s="12" t="s">
        <v>30</v>
      </c>
      <c r="C106" s="12">
        <v>600</v>
      </c>
      <c r="D106" s="5">
        <v>65000</v>
      </c>
    </row>
    <row r="107" spans="1:4" s="4" customFormat="1" ht="99.75" customHeight="1" x14ac:dyDescent="0.3">
      <c r="A107" s="20" t="s">
        <v>187</v>
      </c>
      <c r="B107" s="12" t="s">
        <v>31</v>
      </c>
      <c r="C107" s="12">
        <v>200</v>
      </c>
      <c r="D107" s="5">
        <f>8000+35000</f>
        <v>43000</v>
      </c>
    </row>
    <row r="108" spans="1:4" s="4" customFormat="1" ht="99" customHeight="1" x14ac:dyDescent="0.3">
      <c r="A108" s="20" t="s">
        <v>336</v>
      </c>
      <c r="B108" s="12" t="s">
        <v>31</v>
      </c>
      <c r="C108" s="12">
        <v>600</v>
      </c>
      <c r="D108" s="5">
        <f>22000+30000</f>
        <v>52000</v>
      </c>
    </row>
    <row r="109" spans="1:4" s="4" customFormat="1" ht="78.75" customHeight="1" x14ac:dyDescent="0.3">
      <c r="A109" s="20" t="s">
        <v>371</v>
      </c>
      <c r="B109" s="12" t="s">
        <v>366</v>
      </c>
      <c r="C109" s="12">
        <v>600</v>
      </c>
      <c r="D109" s="5">
        <v>10000</v>
      </c>
    </row>
    <row r="110" spans="1:4" s="3" customFormat="1" ht="49.5" customHeight="1" x14ac:dyDescent="0.3">
      <c r="A110" s="22" t="s">
        <v>33</v>
      </c>
      <c r="B110" s="17" t="s">
        <v>32</v>
      </c>
      <c r="C110" s="17"/>
      <c r="D110" s="13">
        <f t="shared" ref="D110" si="5">D111</f>
        <v>50000</v>
      </c>
    </row>
    <row r="111" spans="1:4" ht="53.25" customHeight="1" x14ac:dyDescent="0.3">
      <c r="A111" s="18" t="s">
        <v>35</v>
      </c>
      <c r="B111" s="19" t="s">
        <v>34</v>
      </c>
      <c r="C111" s="19"/>
      <c r="D111" s="14">
        <f t="shared" ref="D111" si="6">SUM(D112:D113)</f>
        <v>50000</v>
      </c>
    </row>
    <row r="112" spans="1:4" ht="111" customHeight="1" x14ac:dyDescent="0.3">
      <c r="A112" s="20" t="s">
        <v>152</v>
      </c>
      <c r="B112" s="12" t="s">
        <v>36</v>
      </c>
      <c r="C112" s="12">
        <v>200</v>
      </c>
      <c r="D112" s="5">
        <v>30000</v>
      </c>
    </row>
    <row r="113" spans="1:4" ht="109.5" customHeight="1" x14ac:dyDescent="0.3">
      <c r="A113" s="20" t="s">
        <v>149</v>
      </c>
      <c r="B113" s="12" t="s">
        <v>36</v>
      </c>
      <c r="C113" s="12">
        <v>600</v>
      </c>
      <c r="D113" s="5">
        <v>20000</v>
      </c>
    </row>
    <row r="114" spans="1:4" ht="69.75" customHeight="1" x14ac:dyDescent="0.3">
      <c r="A114" s="16" t="s">
        <v>188</v>
      </c>
      <c r="B114" s="17" t="s">
        <v>37</v>
      </c>
      <c r="C114" s="17"/>
      <c r="D114" s="13">
        <f t="shared" ref="D114" si="7">D115</f>
        <v>14327557.75</v>
      </c>
    </row>
    <row r="115" spans="1:4" s="4" customFormat="1" ht="82.5" customHeight="1" x14ac:dyDescent="0.3">
      <c r="A115" s="18" t="s">
        <v>341</v>
      </c>
      <c r="B115" s="19" t="s">
        <v>38</v>
      </c>
      <c r="C115" s="19"/>
      <c r="D115" s="14">
        <f t="shared" ref="D115" si="8">SUM(D116:D118)</f>
        <v>14327557.75</v>
      </c>
    </row>
    <row r="116" spans="1:4" s="3" customFormat="1" ht="93.75" x14ac:dyDescent="0.3">
      <c r="A116" s="20" t="s">
        <v>136</v>
      </c>
      <c r="B116" s="12" t="s">
        <v>39</v>
      </c>
      <c r="C116" s="12">
        <v>100</v>
      </c>
      <c r="D116" s="5">
        <f>11305927.41+890568+81934.76</f>
        <v>12278430.17</v>
      </c>
    </row>
    <row r="117" spans="1:4" ht="71.25" customHeight="1" x14ac:dyDescent="0.3">
      <c r="A117" s="20" t="s">
        <v>189</v>
      </c>
      <c r="B117" s="12" t="s">
        <v>39</v>
      </c>
      <c r="C117" s="12">
        <v>200</v>
      </c>
      <c r="D117" s="5">
        <f>1731564.9+46661.16+88493.57+159907.95</f>
        <v>2026627.5799999998</v>
      </c>
    </row>
    <row r="118" spans="1:4" ht="37.5" x14ac:dyDescent="0.3">
      <c r="A118" s="20" t="s">
        <v>190</v>
      </c>
      <c r="B118" s="12" t="s">
        <v>39</v>
      </c>
      <c r="C118" s="12">
        <v>800</v>
      </c>
      <c r="D118" s="5">
        <v>22500</v>
      </c>
    </row>
    <row r="119" spans="1:4" ht="56.25" x14ac:dyDescent="0.3">
      <c r="A119" s="16" t="s">
        <v>572</v>
      </c>
      <c r="B119" s="17" t="s">
        <v>573</v>
      </c>
      <c r="C119" s="17"/>
      <c r="D119" s="13">
        <f>D120</f>
        <v>40000</v>
      </c>
    </row>
    <row r="120" spans="1:4" ht="37.5" x14ac:dyDescent="0.3">
      <c r="A120" s="18" t="s">
        <v>574</v>
      </c>
      <c r="B120" s="19" t="s">
        <v>575</v>
      </c>
      <c r="C120" s="19"/>
      <c r="D120" s="14">
        <f>D121</f>
        <v>40000</v>
      </c>
    </row>
    <row r="121" spans="1:4" ht="75" x14ac:dyDescent="0.3">
      <c r="A121" s="20" t="s">
        <v>576</v>
      </c>
      <c r="B121" s="12" t="s">
        <v>577</v>
      </c>
      <c r="C121" s="12">
        <v>600</v>
      </c>
      <c r="D121" s="5">
        <v>40000</v>
      </c>
    </row>
    <row r="122" spans="1:4" ht="56.25" x14ac:dyDescent="0.3">
      <c r="A122" s="16" t="s">
        <v>433</v>
      </c>
      <c r="B122" s="17" t="s">
        <v>434</v>
      </c>
      <c r="C122" s="17"/>
      <c r="D122" s="13">
        <f t="shared" ref="D122:D123" si="9">D123</f>
        <v>15000</v>
      </c>
    </row>
    <row r="123" spans="1:4" ht="63.75" customHeight="1" x14ac:dyDescent="0.3">
      <c r="A123" s="18" t="s">
        <v>435</v>
      </c>
      <c r="B123" s="19" t="s">
        <v>436</v>
      </c>
      <c r="C123" s="19"/>
      <c r="D123" s="14">
        <f t="shared" si="9"/>
        <v>15000</v>
      </c>
    </row>
    <row r="124" spans="1:4" ht="71.25" customHeight="1" x14ac:dyDescent="0.3">
      <c r="A124" s="20" t="s">
        <v>438</v>
      </c>
      <c r="B124" s="12" t="s">
        <v>437</v>
      </c>
      <c r="C124" s="12">
        <v>200</v>
      </c>
      <c r="D124" s="5">
        <v>15000</v>
      </c>
    </row>
    <row r="125" spans="1:4" s="4" customFormat="1" ht="69" customHeight="1" x14ac:dyDescent="0.3">
      <c r="A125" s="16" t="s">
        <v>404</v>
      </c>
      <c r="B125" s="17" t="s">
        <v>40</v>
      </c>
      <c r="C125" s="17"/>
      <c r="D125" s="13">
        <f>D126+D140+D147+D154+D174+D183+D187+D150</f>
        <v>61594546.110000007</v>
      </c>
    </row>
    <row r="126" spans="1:4" s="3" customFormat="1" ht="53.25" customHeight="1" x14ac:dyDescent="0.3">
      <c r="A126" s="16" t="s">
        <v>191</v>
      </c>
      <c r="B126" s="17" t="s">
        <v>41</v>
      </c>
      <c r="C126" s="17"/>
      <c r="D126" s="13">
        <f t="shared" ref="D126" si="10">D127</f>
        <v>35780304.740000002</v>
      </c>
    </row>
    <row r="127" spans="1:4" s="4" customFormat="1" ht="88.5" customHeight="1" x14ac:dyDescent="0.3">
      <c r="A127" s="21" t="s">
        <v>227</v>
      </c>
      <c r="B127" s="19" t="s">
        <v>228</v>
      </c>
      <c r="C127" s="19"/>
      <c r="D127" s="14">
        <f>SUM(D128:D139)</f>
        <v>35780304.740000002</v>
      </c>
    </row>
    <row r="128" spans="1:4" s="4" customFormat="1" ht="130.5" customHeight="1" x14ac:dyDescent="0.3">
      <c r="A128" s="20" t="s">
        <v>593</v>
      </c>
      <c r="B128" s="12" t="s">
        <v>594</v>
      </c>
      <c r="C128" s="12">
        <v>500</v>
      </c>
      <c r="D128" s="5">
        <v>6163274</v>
      </c>
    </row>
    <row r="129" spans="1:4" s="4" customFormat="1" ht="69" customHeight="1" x14ac:dyDescent="0.3">
      <c r="A129" s="20" t="s">
        <v>517</v>
      </c>
      <c r="B129" s="12" t="s">
        <v>516</v>
      </c>
      <c r="C129" s="12">
        <v>200</v>
      </c>
      <c r="D129" s="5">
        <f>123726.37-121044.51+158630.4+0.03+5686641.6+33984.24+1151621.31</f>
        <v>7033559.4399999995</v>
      </c>
    </row>
    <row r="130" spans="1:4" s="3" customFormat="1" ht="66.75" customHeight="1" x14ac:dyDescent="0.3">
      <c r="A130" s="20" t="s">
        <v>449</v>
      </c>
      <c r="B130" s="12" t="s">
        <v>337</v>
      </c>
      <c r="C130" s="12">
        <v>200</v>
      </c>
      <c r="D130" s="5">
        <f>168024.28+83060+125357.5-33984.24+48386.66+78003.31+166590.47</f>
        <v>635437.9800000001</v>
      </c>
    </row>
    <row r="131" spans="1:4" s="3" customFormat="1" ht="100.5" customHeight="1" x14ac:dyDescent="0.3">
      <c r="A131" s="20" t="s">
        <v>640</v>
      </c>
      <c r="B131" s="12" t="s">
        <v>637</v>
      </c>
      <c r="C131" s="12">
        <v>200</v>
      </c>
      <c r="D131" s="5">
        <f>1060000+1468000+590000</f>
        <v>3118000</v>
      </c>
    </row>
    <row r="132" spans="1:4" s="3" customFormat="1" ht="73.5" customHeight="1" x14ac:dyDescent="0.3">
      <c r="A132" s="20" t="s">
        <v>695</v>
      </c>
      <c r="B132" s="12" t="s">
        <v>694</v>
      </c>
      <c r="C132" s="12">
        <v>200</v>
      </c>
      <c r="D132" s="5">
        <v>237217.23</v>
      </c>
    </row>
    <row r="133" spans="1:4" s="3" customFormat="1" ht="83.25" customHeight="1" x14ac:dyDescent="0.3">
      <c r="A133" s="20" t="s">
        <v>639</v>
      </c>
      <c r="B133" s="12" t="s">
        <v>638</v>
      </c>
      <c r="C133" s="12">
        <v>400</v>
      </c>
      <c r="D133" s="5">
        <v>3472470.4</v>
      </c>
    </row>
    <row r="134" spans="1:4" s="3" customFormat="1" ht="99.75" customHeight="1" x14ac:dyDescent="0.3">
      <c r="A134" s="20" t="s">
        <v>701</v>
      </c>
      <c r="B134" s="12" t="s">
        <v>696</v>
      </c>
      <c r="C134" s="12">
        <v>200</v>
      </c>
      <c r="D134" s="5">
        <v>983501.94</v>
      </c>
    </row>
    <row r="135" spans="1:4" s="3" customFormat="1" ht="100.5" customHeight="1" x14ac:dyDescent="0.3">
      <c r="A135" s="20" t="s">
        <v>702</v>
      </c>
      <c r="B135" s="12" t="s">
        <v>697</v>
      </c>
      <c r="C135" s="12">
        <v>200</v>
      </c>
      <c r="D135" s="5">
        <v>634672.19999999995</v>
      </c>
    </row>
    <row r="136" spans="1:4" s="3" customFormat="1" ht="111.75" customHeight="1" x14ac:dyDescent="0.3">
      <c r="A136" s="20" t="s">
        <v>703</v>
      </c>
      <c r="B136" s="12" t="s">
        <v>698</v>
      </c>
      <c r="C136" s="12">
        <v>200</v>
      </c>
      <c r="D136" s="5">
        <v>563418.78</v>
      </c>
    </row>
    <row r="137" spans="1:4" s="3" customFormat="1" ht="101.25" customHeight="1" x14ac:dyDescent="0.3">
      <c r="A137" s="20" t="s">
        <v>704</v>
      </c>
      <c r="B137" s="12" t="s">
        <v>699</v>
      </c>
      <c r="C137" s="12">
        <v>200</v>
      </c>
      <c r="D137" s="5">
        <v>524200.56</v>
      </c>
    </row>
    <row r="138" spans="1:4" s="3" customFormat="1" ht="105.75" customHeight="1" x14ac:dyDescent="0.3">
      <c r="A138" s="20" t="s">
        <v>705</v>
      </c>
      <c r="B138" s="12" t="s">
        <v>700</v>
      </c>
      <c r="C138" s="12">
        <v>200</v>
      </c>
      <c r="D138" s="5">
        <v>310101.65999999997</v>
      </c>
    </row>
    <row r="139" spans="1:4" s="3" customFormat="1" ht="118.5" customHeight="1" x14ac:dyDescent="0.3">
      <c r="A139" s="20" t="s">
        <v>592</v>
      </c>
      <c r="B139" s="12" t="s">
        <v>591</v>
      </c>
      <c r="C139" s="12">
        <v>200</v>
      </c>
      <c r="D139" s="5">
        <f>11983406.04+121044.51</f>
        <v>12104450.549999999</v>
      </c>
    </row>
    <row r="140" spans="1:4" ht="54.75" customHeight="1" x14ac:dyDescent="0.3">
      <c r="A140" s="16" t="s">
        <v>192</v>
      </c>
      <c r="B140" s="17" t="s">
        <v>42</v>
      </c>
      <c r="C140" s="17"/>
      <c r="D140" s="13">
        <f t="shared" ref="D140" si="11">D141</f>
        <v>167738.26</v>
      </c>
    </row>
    <row r="141" spans="1:4" ht="35.25" customHeight="1" x14ac:dyDescent="0.3">
      <c r="A141" s="18" t="s">
        <v>193</v>
      </c>
      <c r="B141" s="19" t="s">
        <v>43</v>
      </c>
      <c r="C141" s="19"/>
      <c r="D141" s="14">
        <f>SUM(D142:D146)</f>
        <v>167738.26</v>
      </c>
    </row>
    <row r="142" spans="1:4" s="3" customFormat="1" ht="62.25" customHeight="1" x14ac:dyDescent="0.3">
      <c r="A142" s="20" t="s">
        <v>229</v>
      </c>
      <c r="B142" s="12" t="s">
        <v>44</v>
      </c>
      <c r="C142" s="12">
        <v>200</v>
      </c>
      <c r="D142" s="5">
        <f>144744.92-48386.66</f>
        <v>96358.260000000009</v>
      </c>
    </row>
    <row r="143" spans="1:4" ht="117.75" customHeight="1" x14ac:dyDescent="0.3">
      <c r="A143" s="20" t="s">
        <v>330</v>
      </c>
      <c r="B143" s="12" t="s">
        <v>45</v>
      </c>
      <c r="C143" s="12">
        <v>200</v>
      </c>
      <c r="D143" s="5">
        <f>20000+1380</f>
        <v>21380</v>
      </c>
    </row>
    <row r="144" spans="1:4" ht="111.75" customHeight="1" x14ac:dyDescent="0.3">
      <c r="A144" s="20" t="s">
        <v>331</v>
      </c>
      <c r="B144" s="12" t="s">
        <v>45</v>
      </c>
      <c r="C144" s="12">
        <v>600</v>
      </c>
      <c r="D144" s="5">
        <v>20000</v>
      </c>
    </row>
    <row r="145" spans="1:4" s="4" customFormat="1" ht="78.75" customHeight="1" x14ac:dyDescent="0.3">
      <c r="A145" s="20" t="s">
        <v>230</v>
      </c>
      <c r="B145" s="12" t="s">
        <v>231</v>
      </c>
      <c r="C145" s="12">
        <v>200</v>
      </c>
      <c r="D145" s="5">
        <v>20000</v>
      </c>
    </row>
    <row r="146" spans="1:4" s="4" customFormat="1" ht="75" customHeight="1" x14ac:dyDescent="0.3">
      <c r="A146" s="20" t="s">
        <v>518</v>
      </c>
      <c r="B146" s="12" t="s">
        <v>231</v>
      </c>
      <c r="C146" s="12">
        <v>600</v>
      </c>
      <c r="D146" s="5">
        <v>10000</v>
      </c>
    </row>
    <row r="147" spans="1:4" s="3" customFormat="1" ht="94.5" customHeight="1" x14ac:dyDescent="0.3">
      <c r="A147" s="23" t="s">
        <v>463</v>
      </c>
      <c r="B147" s="17" t="s">
        <v>46</v>
      </c>
      <c r="C147" s="17"/>
      <c r="D147" s="13">
        <f t="shared" ref="D147" si="12">D148</f>
        <v>4536904.45</v>
      </c>
    </row>
    <row r="148" spans="1:4" ht="58.5" customHeight="1" x14ac:dyDescent="0.3">
      <c r="A148" s="18" t="s">
        <v>48</v>
      </c>
      <c r="B148" s="19" t="s">
        <v>47</v>
      </c>
      <c r="C148" s="19"/>
      <c r="D148" s="14">
        <f t="shared" ref="D148" si="13">SUM(D149:D149)</f>
        <v>4536904.45</v>
      </c>
    </row>
    <row r="149" spans="1:4" ht="93.75" x14ac:dyDescent="0.3">
      <c r="A149" s="11" t="s">
        <v>416</v>
      </c>
      <c r="B149" s="12" t="s">
        <v>417</v>
      </c>
      <c r="C149" s="12">
        <v>200</v>
      </c>
      <c r="D149" s="5">
        <f>3725288+811616.45</f>
        <v>4536904.45</v>
      </c>
    </row>
    <row r="150" spans="1:4" ht="37.5" x14ac:dyDescent="0.3">
      <c r="A150" s="23" t="s">
        <v>477</v>
      </c>
      <c r="B150" s="17" t="s">
        <v>473</v>
      </c>
      <c r="C150" s="17"/>
      <c r="D150" s="13">
        <f t="shared" ref="D150" si="14">D151</f>
        <v>2347870.58</v>
      </c>
    </row>
    <row r="151" spans="1:4" ht="37.5" x14ac:dyDescent="0.3">
      <c r="A151" s="21" t="s">
        <v>478</v>
      </c>
      <c r="B151" s="19" t="s">
        <v>474</v>
      </c>
      <c r="C151" s="19"/>
      <c r="D151" s="14">
        <f t="shared" ref="D151" si="15">SUM(D152:D153)</f>
        <v>2347870.58</v>
      </c>
    </row>
    <row r="152" spans="1:4" ht="53.25" customHeight="1" x14ac:dyDescent="0.3">
      <c r="A152" s="11" t="s">
        <v>479</v>
      </c>
      <c r="B152" s="12" t="s">
        <v>475</v>
      </c>
      <c r="C152" s="12">
        <v>200</v>
      </c>
      <c r="D152" s="5">
        <f>653347.18+1444523.4</f>
        <v>2097870.58</v>
      </c>
    </row>
    <row r="153" spans="1:4" ht="89.25" customHeight="1" x14ac:dyDescent="0.3">
      <c r="A153" s="11" t="s">
        <v>480</v>
      </c>
      <c r="B153" s="12" t="s">
        <v>476</v>
      </c>
      <c r="C153" s="12">
        <v>200</v>
      </c>
      <c r="D153" s="5">
        <v>250000</v>
      </c>
    </row>
    <row r="154" spans="1:4" s="4" customFormat="1" ht="74.25" customHeight="1" x14ac:dyDescent="0.3">
      <c r="A154" s="23" t="s">
        <v>232</v>
      </c>
      <c r="B154" s="17" t="s">
        <v>233</v>
      </c>
      <c r="C154" s="12"/>
      <c r="D154" s="13">
        <f>D159+D165+D168+D170+D155+D157</f>
        <v>8960471.7600000016</v>
      </c>
    </row>
    <row r="155" spans="1:4" s="3" customFormat="1" ht="45" customHeight="1" x14ac:dyDescent="0.3">
      <c r="A155" s="21" t="s">
        <v>234</v>
      </c>
      <c r="B155" s="19" t="s">
        <v>235</v>
      </c>
      <c r="C155" s="12"/>
      <c r="D155" s="14">
        <f>D156</f>
        <v>1899446.79</v>
      </c>
    </row>
    <row r="156" spans="1:4" s="3" customFormat="1" ht="83.25" customHeight="1" x14ac:dyDescent="0.3">
      <c r="A156" s="11" t="s">
        <v>514</v>
      </c>
      <c r="B156" s="12" t="s">
        <v>515</v>
      </c>
      <c r="C156" s="12">
        <v>200</v>
      </c>
      <c r="D156" s="5">
        <v>1899446.79</v>
      </c>
    </row>
    <row r="157" spans="1:4" s="3" customFormat="1" ht="54.75" customHeight="1" x14ac:dyDescent="0.3">
      <c r="A157" s="21" t="s">
        <v>671</v>
      </c>
      <c r="B157" s="19" t="s">
        <v>669</v>
      </c>
      <c r="C157" s="19"/>
      <c r="D157" s="14">
        <f>D158</f>
        <v>126280</v>
      </c>
    </row>
    <row r="158" spans="1:4" s="3" customFormat="1" ht="70.5" customHeight="1" x14ac:dyDescent="0.3">
      <c r="A158" s="11" t="s">
        <v>672</v>
      </c>
      <c r="B158" s="12" t="s">
        <v>670</v>
      </c>
      <c r="C158" s="12">
        <v>200</v>
      </c>
      <c r="D158" s="5">
        <v>126280</v>
      </c>
    </row>
    <row r="159" spans="1:4" ht="50.25" customHeight="1" x14ac:dyDescent="0.3">
      <c r="A159" s="21" t="s">
        <v>236</v>
      </c>
      <c r="B159" s="19" t="s">
        <v>237</v>
      </c>
      <c r="C159" s="12"/>
      <c r="D159" s="14">
        <f>SUM(D160:D164)</f>
        <v>5583263.8399999999</v>
      </c>
    </row>
    <row r="160" spans="1:4" ht="83.25" customHeight="1" x14ac:dyDescent="0.3">
      <c r="A160" s="11" t="s">
        <v>587</v>
      </c>
      <c r="B160" s="12" t="s">
        <v>588</v>
      </c>
      <c r="C160" s="12">
        <v>500</v>
      </c>
      <c r="D160" s="5">
        <f>706694.36+28267.8</f>
        <v>734962.16</v>
      </c>
    </row>
    <row r="161" spans="1:4" ht="96" customHeight="1" x14ac:dyDescent="0.3">
      <c r="A161" s="11" t="s">
        <v>442</v>
      </c>
      <c r="B161" s="12" t="s">
        <v>443</v>
      </c>
      <c r="C161" s="12">
        <v>500</v>
      </c>
      <c r="D161" s="5">
        <v>500000</v>
      </c>
    </row>
    <row r="162" spans="1:4" ht="70.5" customHeight="1" x14ac:dyDescent="0.3">
      <c r="A162" s="11" t="s">
        <v>378</v>
      </c>
      <c r="B162" s="12" t="s">
        <v>421</v>
      </c>
      <c r="C162" s="12">
        <v>200</v>
      </c>
      <c r="D162" s="5">
        <f>1700000-444160.82+44943.57-0.01-83060</f>
        <v>1217722.74</v>
      </c>
    </row>
    <row r="163" spans="1:4" ht="75" customHeight="1" x14ac:dyDescent="0.3">
      <c r="A163" s="11" t="s">
        <v>427</v>
      </c>
      <c r="B163" s="12" t="s">
        <v>422</v>
      </c>
      <c r="C163" s="12">
        <v>200</v>
      </c>
      <c r="D163" s="5">
        <f>600000</f>
        <v>600000</v>
      </c>
    </row>
    <row r="164" spans="1:4" ht="75.75" customHeight="1" x14ac:dyDescent="0.3">
      <c r="A164" s="11" t="s">
        <v>599</v>
      </c>
      <c r="B164" s="12" t="s">
        <v>598</v>
      </c>
      <c r="C164" s="12">
        <v>200</v>
      </c>
      <c r="D164" s="5">
        <f>2404049.99+24283.33+0.01+102245.6+0.01</f>
        <v>2530578.94</v>
      </c>
    </row>
    <row r="165" spans="1:4" ht="46.5" customHeight="1" x14ac:dyDescent="0.3">
      <c r="A165" s="21" t="s">
        <v>238</v>
      </c>
      <c r="B165" s="19" t="s">
        <v>239</v>
      </c>
      <c r="C165" s="12"/>
      <c r="D165" s="14">
        <f>SUM(D166:D167)</f>
        <v>370000</v>
      </c>
    </row>
    <row r="166" spans="1:4" ht="84" customHeight="1" x14ac:dyDescent="0.3">
      <c r="A166" s="11" t="s">
        <v>589</v>
      </c>
      <c r="B166" s="12" t="s">
        <v>590</v>
      </c>
      <c r="C166" s="12">
        <v>500</v>
      </c>
      <c r="D166" s="5">
        <v>250000</v>
      </c>
    </row>
    <row r="167" spans="1:4" ht="52.5" customHeight="1" x14ac:dyDescent="0.3">
      <c r="A167" s="11" t="s">
        <v>240</v>
      </c>
      <c r="B167" s="12" t="s">
        <v>241</v>
      </c>
      <c r="C167" s="12">
        <v>200</v>
      </c>
      <c r="D167" s="5">
        <v>120000</v>
      </c>
    </row>
    <row r="168" spans="1:4" s="4" customFormat="1" ht="48" customHeight="1" x14ac:dyDescent="0.3">
      <c r="A168" s="21" t="s">
        <v>319</v>
      </c>
      <c r="B168" s="19" t="s">
        <v>242</v>
      </c>
      <c r="C168" s="12"/>
      <c r="D168" s="14">
        <f t="shared" ref="D168" si="16">D169</f>
        <v>78100.900000000009</v>
      </c>
    </row>
    <row r="169" spans="1:4" s="3" customFormat="1" ht="69.75" customHeight="1" x14ac:dyDescent="0.3">
      <c r="A169" s="11" t="s">
        <v>320</v>
      </c>
      <c r="B169" s="12" t="s">
        <v>243</v>
      </c>
      <c r="C169" s="12">
        <v>200</v>
      </c>
      <c r="D169" s="5">
        <f>80000-1943.4+44.3</f>
        <v>78100.900000000009</v>
      </c>
    </row>
    <row r="170" spans="1:4" s="3" customFormat="1" ht="54.75" customHeight="1" x14ac:dyDescent="0.3">
      <c r="A170" s="21" t="s">
        <v>345</v>
      </c>
      <c r="B170" s="19" t="s">
        <v>343</v>
      </c>
      <c r="C170" s="19"/>
      <c r="D170" s="14">
        <f t="shared" ref="D170" si="17">SUM(D171:D173)</f>
        <v>903380.23</v>
      </c>
    </row>
    <row r="171" spans="1:4" s="3" customFormat="1" ht="72.75" customHeight="1" x14ac:dyDescent="0.3">
      <c r="A171" s="11" t="s">
        <v>346</v>
      </c>
      <c r="B171" s="12" t="s">
        <v>344</v>
      </c>
      <c r="C171" s="12">
        <v>200</v>
      </c>
      <c r="D171" s="5">
        <f>402341.38-84984.46-44.3</f>
        <v>317312.62</v>
      </c>
    </row>
    <row r="172" spans="1:4" s="3" customFormat="1" ht="76.5" customHeight="1" x14ac:dyDescent="0.3">
      <c r="A172" s="11" t="s">
        <v>520</v>
      </c>
      <c r="B172" s="12" t="s">
        <v>519</v>
      </c>
      <c r="C172" s="12">
        <v>200</v>
      </c>
      <c r="D172" s="5">
        <v>130000</v>
      </c>
    </row>
    <row r="173" spans="1:4" s="3" customFormat="1" ht="191.25" customHeight="1" x14ac:dyDescent="0.3">
      <c r="A173" s="11" t="s">
        <v>482</v>
      </c>
      <c r="B173" s="12" t="s">
        <v>481</v>
      </c>
      <c r="C173" s="12">
        <v>800</v>
      </c>
      <c r="D173" s="5">
        <v>456067.61</v>
      </c>
    </row>
    <row r="174" spans="1:4" s="3" customFormat="1" ht="75" customHeight="1" x14ac:dyDescent="0.3">
      <c r="A174" s="23" t="s">
        <v>244</v>
      </c>
      <c r="B174" s="17" t="s">
        <v>245</v>
      </c>
      <c r="C174" s="12"/>
      <c r="D174" s="13">
        <f t="shared" ref="D174" si="18">D175+D179+D181</f>
        <v>932000</v>
      </c>
    </row>
    <row r="175" spans="1:4" ht="98.25" customHeight="1" x14ac:dyDescent="0.3">
      <c r="A175" s="21" t="s">
        <v>246</v>
      </c>
      <c r="B175" s="19" t="s">
        <v>247</v>
      </c>
      <c r="C175" s="12"/>
      <c r="D175" s="14">
        <f t="shared" ref="D175" si="19">SUM(D176:D178)</f>
        <v>434000</v>
      </c>
    </row>
    <row r="176" spans="1:4" s="4" customFormat="1" ht="77.25" customHeight="1" x14ac:dyDescent="0.3">
      <c r="A176" s="11" t="s">
        <v>248</v>
      </c>
      <c r="B176" s="12" t="s">
        <v>249</v>
      </c>
      <c r="C176" s="12">
        <v>200</v>
      </c>
      <c r="D176" s="5">
        <v>30000</v>
      </c>
    </row>
    <row r="177" spans="1:4" s="4" customFormat="1" ht="137.25" customHeight="1" x14ac:dyDescent="0.3">
      <c r="A177" s="11" t="s">
        <v>250</v>
      </c>
      <c r="B177" s="12" t="s">
        <v>251</v>
      </c>
      <c r="C177" s="12">
        <v>200</v>
      </c>
      <c r="D177" s="5">
        <v>4000</v>
      </c>
    </row>
    <row r="178" spans="1:4" s="4" customFormat="1" ht="78" customHeight="1" x14ac:dyDescent="0.3">
      <c r="A178" s="11" t="s">
        <v>379</v>
      </c>
      <c r="B178" s="12" t="s">
        <v>380</v>
      </c>
      <c r="C178" s="12">
        <v>200</v>
      </c>
      <c r="D178" s="5">
        <f>300000+100000</f>
        <v>400000</v>
      </c>
    </row>
    <row r="179" spans="1:4" ht="32.25" customHeight="1" x14ac:dyDescent="0.3">
      <c r="A179" s="24" t="s">
        <v>252</v>
      </c>
      <c r="B179" s="19" t="s">
        <v>253</v>
      </c>
      <c r="C179" s="12"/>
      <c r="D179" s="14">
        <f t="shared" ref="D179" si="20">D180</f>
        <v>480000</v>
      </c>
    </row>
    <row r="180" spans="1:4" ht="48.75" customHeight="1" x14ac:dyDescent="0.3">
      <c r="A180" s="11" t="s">
        <v>254</v>
      </c>
      <c r="B180" s="12" t="s">
        <v>255</v>
      </c>
      <c r="C180" s="12">
        <v>800</v>
      </c>
      <c r="D180" s="5">
        <f>500000-20000</f>
        <v>480000</v>
      </c>
    </row>
    <row r="181" spans="1:4" ht="112.5" customHeight="1" x14ac:dyDescent="0.3">
      <c r="A181" s="21" t="s">
        <v>485</v>
      </c>
      <c r="B181" s="19" t="s">
        <v>483</v>
      </c>
      <c r="C181" s="19"/>
      <c r="D181" s="14">
        <f t="shared" ref="D181" si="21">D182</f>
        <v>18000</v>
      </c>
    </row>
    <row r="182" spans="1:4" ht="97.5" customHeight="1" x14ac:dyDescent="0.3">
      <c r="A182" s="11" t="s">
        <v>486</v>
      </c>
      <c r="B182" s="12" t="s">
        <v>484</v>
      </c>
      <c r="C182" s="12">
        <v>200</v>
      </c>
      <c r="D182" s="5">
        <v>18000</v>
      </c>
    </row>
    <row r="183" spans="1:4" ht="57" customHeight="1" x14ac:dyDescent="0.3">
      <c r="A183" s="25" t="s">
        <v>256</v>
      </c>
      <c r="B183" s="17" t="s">
        <v>257</v>
      </c>
      <c r="C183" s="12"/>
      <c r="D183" s="13">
        <f t="shared" ref="D183" si="22">D184</f>
        <v>1815357.56</v>
      </c>
    </row>
    <row r="184" spans="1:4" ht="51.75" customHeight="1" x14ac:dyDescent="0.3">
      <c r="A184" s="21" t="s">
        <v>258</v>
      </c>
      <c r="B184" s="19" t="s">
        <v>259</v>
      </c>
      <c r="C184" s="12"/>
      <c r="D184" s="14">
        <f>SUM(D185:D186)</f>
        <v>1815357.56</v>
      </c>
    </row>
    <row r="185" spans="1:4" ht="99.75" customHeight="1" x14ac:dyDescent="0.3">
      <c r="A185" s="11" t="s">
        <v>601</v>
      </c>
      <c r="B185" s="12" t="s">
        <v>600</v>
      </c>
      <c r="C185" s="12">
        <v>500</v>
      </c>
      <c r="D185" s="5">
        <v>618553.61</v>
      </c>
    </row>
    <row r="186" spans="1:4" s="3" customFormat="1" ht="91.5" customHeight="1" x14ac:dyDescent="0.3">
      <c r="A186" s="11" t="s">
        <v>338</v>
      </c>
      <c r="B186" s="12" t="s">
        <v>260</v>
      </c>
      <c r="C186" s="12">
        <v>200</v>
      </c>
      <c r="D186" s="5">
        <f>500000+6376.82+690427.13</f>
        <v>1196803.95</v>
      </c>
    </row>
    <row r="187" spans="1:4" s="3" customFormat="1" ht="71.25" customHeight="1" x14ac:dyDescent="0.3">
      <c r="A187" s="23" t="s">
        <v>372</v>
      </c>
      <c r="B187" s="17" t="s">
        <v>367</v>
      </c>
      <c r="C187" s="17"/>
      <c r="D187" s="13">
        <f t="shared" ref="D187" si="23">D188</f>
        <v>7053898.7599999998</v>
      </c>
    </row>
    <row r="188" spans="1:4" s="3" customFormat="1" ht="69" customHeight="1" x14ac:dyDescent="0.3">
      <c r="A188" s="21" t="s">
        <v>373</v>
      </c>
      <c r="B188" s="19" t="s">
        <v>368</v>
      </c>
      <c r="C188" s="19"/>
      <c r="D188" s="14">
        <f>SUM(D189:D191)</f>
        <v>7053898.7599999998</v>
      </c>
    </row>
    <row r="189" spans="1:4" s="3" customFormat="1" ht="69" customHeight="1" x14ac:dyDescent="0.3">
      <c r="A189" s="11" t="s">
        <v>673</v>
      </c>
      <c r="B189" s="12" t="s">
        <v>718</v>
      </c>
      <c r="C189" s="12">
        <v>800</v>
      </c>
      <c r="D189" s="5">
        <f>14950-14950</f>
        <v>0</v>
      </c>
    </row>
    <row r="190" spans="1:4" s="3" customFormat="1" ht="86.25" customHeight="1" x14ac:dyDescent="0.3">
      <c r="A190" s="11" t="s">
        <v>374</v>
      </c>
      <c r="B190" s="12" t="s">
        <v>641</v>
      </c>
      <c r="C190" s="12">
        <v>400</v>
      </c>
      <c r="D190" s="5">
        <v>3946058.09</v>
      </c>
    </row>
    <row r="191" spans="1:4" s="3" customFormat="1" ht="94.5" customHeight="1" x14ac:dyDescent="0.3">
      <c r="A191" s="11" t="s">
        <v>374</v>
      </c>
      <c r="B191" s="12" t="s">
        <v>369</v>
      </c>
      <c r="C191" s="12">
        <v>400</v>
      </c>
      <c r="D191" s="5">
        <f>2383821+4670077.76-3946058.09</f>
        <v>3107840.67</v>
      </c>
    </row>
    <row r="192" spans="1:4" ht="57" customHeight="1" x14ac:dyDescent="0.3">
      <c r="A192" s="16" t="s">
        <v>198</v>
      </c>
      <c r="B192" s="17" t="s">
        <v>49</v>
      </c>
      <c r="C192" s="17"/>
      <c r="D192" s="13">
        <f>D193+D201+D204+D208+D211+D214+D218+D215</f>
        <v>36070272.75</v>
      </c>
    </row>
    <row r="193" spans="1:4" ht="54.75" customHeight="1" x14ac:dyDescent="0.3">
      <c r="A193" s="16" t="s">
        <v>199</v>
      </c>
      <c r="B193" s="17" t="s">
        <v>50</v>
      </c>
      <c r="C193" s="17"/>
      <c r="D193" s="13">
        <f>D194</f>
        <v>27365770.389999997</v>
      </c>
    </row>
    <row r="194" spans="1:4" s="4" customFormat="1" ht="32.25" customHeight="1" x14ac:dyDescent="0.3">
      <c r="A194" s="18" t="s">
        <v>52</v>
      </c>
      <c r="B194" s="19" t="s">
        <v>51</v>
      </c>
      <c r="C194" s="19"/>
      <c r="D194" s="14">
        <f>SUM(D195:D200)</f>
        <v>27365770.389999997</v>
      </c>
    </row>
    <row r="195" spans="1:4" s="3" customFormat="1" ht="111.75" customHeight="1" x14ac:dyDescent="0.3">
      <c r="A195" s="20" t="s">
        <v>137</v>
      </c>
      <c r="B195" s="12" t="s">
        <v>53</v>
      </c>
      <c r="C195" s="12">
        <v>100</v>
      </c>
      <c r="D195" s="5">
        <f>13898826.54+7031166.31+18645.85+1080967.56</f>
        <v>22029606.259999998</v>
      </c>
    </row>
    <row r="196" spans="1:4" ht="75" customHeight="1" x14ac:dyDescent="0.3">
      <c r="A196" s="20" t="s">
        <v>153</v>
      </c>
      <c r="B196" s="12" t="s">
        <v>53</v>
      </c>
      <c r="C196" s="12">
        <v>200</v>
      </c>
      <c r="D196" s="5">
        <f>2526304.79-11000+40.38+72295.77+13896.56+162307.25+124790</f>
        <v>2888634.75</v>
      </c>
    </row>
    <row r="197" spans="1:4" s="3" customFormat="1" ht="57.75" customHeight="1" x14ac:dyDescent="0.3">
      <c r="A197" s="20" t="s">
        <v>150</v>
      </c>
      <c r="B197" s="12" t="s">
        <v>53</v>
      </c>
      <c r="C197" s="12">
        <v>800</v>
      </c>
      <c r="D197" s="5">
        <f>2600+11000</f>
        <v>13600</v>
      </c>
    </row>
    <row r="198" spans="1:4" ht="116.25" customHeight="1" x14ac:dyDescent="0.3">
      <c r="A198" s="20" t="s">
        <v>138</v>
      </c>
      <c r="B198" s="12" t="s">
        <v>54</v>
      </c>
      <c r="C198" s="12">
        <v>100</v>
      </c>
      <c r="D198" s="5">
        <f>582431.47+94829.91</f>
        <v>677261.38</v>
      </c>
    </row>
    <row r="199" spans="1:4" ht="78" customHeight="1" x14ac:dyDescent="0.3">
      <c r="A199" s="20" t="s">
        <v>154</v>
      </c>
      <c r="B199" s="12" t="s">
        <v>54</v>
      </c>
      <c r="C199" s="12">
        <v>200</v>
      </c>
      <c r="D199" s="5">
        <f>356668+1200000</f>
        <v>1556668</v>
      </c>
    </row>
    <row r="200" spans="1:4" ht="84.75" customHeight="1" x14ac:dyDescent="0.3">
      <c r="A200" s="20" t="s">
        <v>522</v>
      </c>
      <c r="B200" s="12" t="s">
        <v>521</v>
      </c>
      <c r="C200" s="12">
        <v>200</v>
      </c>
      <c r="D200" s="5">
        <v>200000</v>
      </c>
    </row>
    <row r="201" spans="1:4" ht="50.25" customHeight="1" x14ac:dyDescent="0.3">
      <c r="A201" s="16" t="s">
        <v>56</v>
      </c>
      <c r="B201" s="17" t="s">
        <v>55</v>
      </c>
      <c r="C201" s="17"/>
      <c r="D201" s="13">
        <f>D202</f>
        <v>7441463.4199999999</v>
      </c>
    </row>
    <row r="202" spans="1:4" s="4" customFormat="1" ht="51.75" customHeight="1" x14ac:dyDescent="0.3">
      <c r="A202" s="18" t="s">
        <v>58</v>
      </c>
      <c r="B202" s="19" t="s">
        <v>57</v>
      </c>
      <c r="C202" s="19"/>
      <c r="D202" s="14">
        <f t="shared" ref="D202" si="24">D203</f>
        <v>7441463.4199999999</v>
      </c>
    </row>
    <row r="203" spans="1:4" s="3" customFormat="1" ht="72" customHeight="1" x14ac:dyDescent="0.3">
      <c r="A203" s="20" t="s">
        <v>148</v>
      </c>
      <c r="B203" s="12" t="s">
        <v>59</v>
      </c>
      <c r="C203" s="12">
        <v>600</v>
      </c>
      <c r="D203" s="5">
        <f>5310668.92+2030360.75+12834.33+62937.37+24662.05</f>
        <v>7441463.4199999999</v>
      </c>
    </row>
    <row r="204" spans="1:4" ht="48" customHeight="1" x14ac:dyDescent="0.3">
      <c r="A204" s="16" t="s">
        <v>362</v>
      </c>
      <c r="B204" s="17" t="s">
        <v>60</v>
      </c>
      <c r="C204" s="17"/>
      <c r="D204" s="13">
        <f t="shared" ref="D204" si="25">D205</f>
        <v>283459.99</v>
      </c>
    </row>
    <row r="205" spans="1:4" s="4" customFormat="1" ht="39" customHeight="1" x14ac:dyDescent="0.3">
      <c r="A205" s="18" t="s">
        <v>62</v>
      </c>
      <c r="B205" s="19" t="s">
        <v>61</v>
      </c>
      <c r="C205" s="19"/>
      <c r="D205" s="14">
        <f t="shared" ref="D205" si="26">SUM(D206:D207)</f>
        <v>283459.99</v>
      </c>
    </row>
    <row r="206" spans="1:4" s="3" customFormat="1" ht="104.25" customHeight="1" x14ac:dyDescent="0.3">
      <c r="A206" s="20" t="s">
        <v>375</v>
      </c>
      <c r="B206" s="12" t="s">
        <v>63</v>
      </c>
      <c r="C206" s="12">
        <v>200</v>
      </c>
      <c r="D206" s="5">
        <v>220000</v>
      </c>
    </row>
    <row r="207" spans="1:4" s="3" customFormat="1" ht="93.75" x14ac:dyDescent="0.3">
      <c r="A207" s="20" t="s">
        <v>513</v>
      </c>
      <c r="B207" s="12" t="s">
        <v>512</v>
      </c>
      <c r="C207" s="12">
        <v>200</v>
      </c>
      <c r="D207" s="5">
        <f>80033+808.41-3998-40.38-15748.01-159.07+2564.04</f>
        <v>63459.99</v>
      </c>
    </row>
    <row r="208" spans="1:4" ht="47.25" customHeight="1" x14ac:dyDescent="0.3">
      <c r="A208" s="16" t="s">
        <v>169</v>
      </c>
      <c r="B208" s="17" t="s">
        <v>64</v>
      </c>
      <c r="C208" s="17"/>
      <c r="D208" s="13">
        <f t="shared" ref="D208" si="27">D209</f>
        <v>50000</v>
      </c>
    </row>
    <row r="209" spans="1:4" ht="32.25" customHeight="1" x14ac:dyDescent="0.3">
      <c r="A209" s="18" t="s">
        <v>200</v>
      </c>
      <c r="B209" s="19" t="s">
        <v>65</v>
      </c>
      <c r="C209" s="19"/>
      <c r="D209" s="14">
        <f t="shared" ref="D209" si="28">SUM(D210:D210)</f>
        <v>50000</v>
      </c>
    </row>
    <row r="210" spans="1:4" ht="55.5" customHeight="1" x14ac:dyDescent="0.3">
      <c r="A210" s="20" t="s">
        <v>170</v>
      </c>
      <c r="B210" s="12" t="s">
        <v>66</v>
      </c>
      <c r="C210" s="12">
        <v>200</v>
      </c>
      <c r="D210" s="5">
        <v>50000</v>
      </c>
    </row>
    <row r="211" spans="1:4" s="3" customFormat="1" ht="74.25" customHeight="1" x14ac:dyDescent="0.3">
      <c r="A211" s="16" t="s">
        <v>340</v>
      </c>
      <c r="B211" s="17" t="s">
        <v>67</v>
      </c>
      <c r="C211" s="17"/>
      <c r="D211" s="13">
        <f t="shared" ref="D211:D212" si="29">D212</f>
        <v>50000</v>
      </c>
    </row>
    <row r="212" spans="1:4" ht="65.25" customHeight="1" x14ac:dyDescent="0.3">
      <c r="A212" s="18" t="s">
        <v>69</v>
      </c>
      <c r="B212" s="19" t="s">
        <v>68</v>
      </c>
      <c r="C212" s="19"/>
      <c r="D212" s="14">
        <f t="shared" si="29"/>
        <v>50000</v>
      </c>
    </row>
    <row r="213" spans="1:4" s="4" customFormat="1" ht="57.75" customHeight="1" x14ac:dyDescent="0.3">
      <c r="A213" s="20" t="s">
        <v>155</v>
      </c>
      <c r="B213" s="12" t="s">
        <v>70</v>
      </c>
      <c r="C213" s="12">
        <v>200</v>
      </c>
      <c r="D213" s="5">
        <v>50000</v>
      </c>
    </row>
    <row r="214" spans="1:4" s="3" customFormat="1" ht="68.25" hidden="1" customHeight="1" x14ac:dyDescent="0.3">
      <c r="A214" s="16" t="s">
        <v>405</v>
      </c>
      <c r="B214" s="17" t="s">
        <v>71</v>
      </c>
      <c r="C214" s="17"/>
      <c r="D214" s="14"/>
    </row>
    <row r="215" spans="1:4" s="3" customFormat="1" ht="68.25" customHeight="1" x14ac:dyDescent="0.3">
      <c r="A215" s="16" t="s">
        <v>624</v>
      </c>
      <c r="B215" s="17" t="s">
        <v>71</v>
      </c>
      <c r="C215" s="17"/>
      <c r="D215" s="13">
        <f>D216</f>
        <v>631578.94999999995</v>
      </c>
    </row>
    <row r="216" spans="1:4" s="3" customFormat="1" ht="57.75" customHeight="1" x14ac:dyDescent="0.3">
      <c r="A216" s="18" t="s">
        <v>625</v>
      </c>
      <c r="B216" s="19" t="s">
        <v>626</v>
      </c>
      <c r="C216" s="17"/>
      <c r="D216" s="14">
        <f>D217</f>
        <v>631578.94999999995</v>
      </c>
    </row>
    <row r="217" spans="1:4" s="3" customFormat="1" ht="68.25" customHeight="1" x14ac:dyDescent="0.3">
      <c r="A217" s="20" t="s">
        <v>627</v>
      </c>
      <c r="B217" s="12" t="s">
        <v>628</v>
      </c>
      <c r="C217" s="12">
        <v>200</v>
      </c>
      <c r="D217" s="5">
        <f>600000+6060.61+25518.34</f>
        <v>631578.94999999995</v>
      </c>
    </row>
    <row r="218" spans="1:4" s="3" customFormat="1" ht="60" customHeight="1" x14ac:dyDescent="0.3">
      <c r="A218" s="23" t="s">
        <v>365</v>
      </c>
      <c r="B218" s="17" t="s">
        <v>261</v>
      </c>
      <c r="C218" s="12"/>
      <c r="D218" s="13">
        <f>D219+D221</f>
        <v>248000</v>
      </c>
    </row>
    <row r="219" spans="1:4" ht="48" customHeight="1" x14ac:dyDescent="0.3">
      <c r="A219" s="21" t="s">
        <v>262</v>
      </c>
      <c r="B219" s="19" t="s">
        <v>263</v>
      </c>
      <c r="C219" s="12"/>
      <c r="D219" s="14">
        <f>D220</f>
        <v>242000</v>
      </c>
    </row>
    <row r="220" spans="1:4" ht="72.75" customHeight="1" x14ac:dyDescent="0.3">
      <c r="A220" s="11" t="s">
        <v>423</v>
      </c>
      <c r="B220" s="12" t="s">
        <v>264</v>
      </c>
      <c r="C220" s="12">
        <v>200</v>
      </c>
      <c r="D220" s="5">
        <v>242000</v>
      </c>
    </row>
    <row r="221" spans="1:4" s="4" customFormat="1" ht="47.25" customHeight="1" x14ac:dyDescent="0.3">
      <c r="A221" s="21" t="s">
        <v>265</v>
      </c>
      <c r="B221" s="19" t="s">
        <v>266</v>
      </c>
      <c r="C221" s="19"/>
      <c r="D221" s="14">
        <f>D222</f>
        <v>6000</v>
      </c>
    </row>
    <row r="222" spans="1:4" s="4" customFormat="1" ht="70.5" customHeight="1" x14ac:dyDescent="0.3">
      <c r="A222" s="11" t="s">
        <v>523</v>
      </c>
      <c r="B222" s="12" t="s">
        <v>524</v>
      </c>
      <c r="C222" s="12">
        <v>600</v>
      </c>
      <c r="D222" s="5">
        <v>6000</v>
      </c>
    </row>
    <row r="223" spans="1:4" ht="84" customHeight="1" x14ac:dyDescent="0.3">
      <c r="A223" s="16" t="s">
        <v>267</v>
      </c>
      <c r="B223" s="17" t="s">
        <v>72</v>
      </c>
      <c r="C223" s="17"/>
      <c r="D223" s="13">
        <f>D224+D230+D238</f>
        <v>3847173.2099999995</v>
      </c>
    </row>
    <row r="224" spans="1:4" ht="49.5" customHeight="1" x14ac:dyDescent="0.3">
      <c r="A224" s="16" t="s">
        <v>201</v>
      </c>
      <c r="B224" s="17" t="s">
        <v>73</v>
      </c>
      <c r="C224" s="17"/>
      <c r="D224" s="13">
        <f t="shared" ref="D224" si="30">D225</f>
        <v>137900</v>
      </c>
    </row>
    <row r="225" spans="1:4" s="4" customFormat="1" ht="66.75" customHeight="1" x14ac:dyDescent="0.3">
      <c r="A225" s="21" t="s">
        <v>268</v>
      </c>
      <c r="B225" s="19" t="s">
        <v>269</v>
      </c>
      <c r="C225" s="19"/>
      <c r="D225" s="14">
        <f>SUM(D226:D229)</f>
        <v>137900</v>
      </c>
    </row>
    <row r="226" spans="1:4" s="3" customFormat="1" ht="82.5" customHeight="1" x14ac:dyDescent="0.3">
      <c r="A226" s="20" t="s">
        <v>547</v>
      </c>
      <c r="B226" s="12" t="s">
        <v>270</v>
      </c>
      <c r="C226" s="12">
        <v>600</v>
      </c>
      <c r="D226" s="5">
        <v>18800</v>
      </c>
    </row>
    <row r="227" spans="1:4" ht="96" customHeight="1" x14ac:dyDescent="0.3">
      <c r="A227" s="20" t="s">
        <v>156</v>
      </c>
      <c r="B227" s="12" t="s">
        <v>271</v>
      </c>
      <c r="C227" s="12">
        <v>200</v>
      </c>
      <c r="D227" s="5">
        <v>4300</v>
      </c>
    </row>
    <row r="228" spans="1:4" ht="79.5" customHeight="1" x14ac:dyDescent="0.3">
      <c r="A228" s="20" t="s">
        <v>202</v>
      </c>
      <c r="B228" s="12" t="s">
        <v>272</v>
      </c>
      <c r="C228" s="12">
        <v>200</v>
      </c>
      <c r="D228" s="5">
        <v>104800</v>
      </c>
    </row>
    <row r="229" spans="1:4" ht="74.25" customHeight="1" x14ac:dyDescent="0.3">
      <c r="A229" s="20" t="s">
        <v>488</v>
      </c>
      <c r="B229" s="12" t="s">
        <v>487</v>
      </c>
      <c r="C229" s="12">
        <v>200</v>
      </c>
      <c r="D229" s="5">
        <v>10000</v>
      </c>
    </row>
    <row r="230" spans="1:4" s="4" customFormat="1" ht="37.5" x14ac:dyDescent="0.3">
      <c r="A230" s="16" t="s">
        <v>203</v>
      </c>
      <c r="B230" s="17" t="s">
        <v>74</v>
      </c>
      <c r="C230" s="17"/>
      <c r="D230" s="13">
        <f t="shared" ref="D230" si="31">D231</f>
        <v>3576273.2099999995</v>
      </c>
    </row>
    <row r="231" spans="1:4" s="3" customFormat="1" ht="53.25" customHeight="1" x14ac:dyDescent="0.3">
      <c r="A231" s="21" t="s">
        <v>273</v>
      </c>
      <c r="B231" s="19" t="s">
        <v>274</v>
      </c>
      <c r="C231" s="19"/>
      <c r="D231" s="14">
        <f t="shared" ref="D231" si="32">SUM(D232:D237)</f>
        <v>3576273.2099999995</v>
      </c>
    </row>
    <row r="232" spans="1:4" ht="56.25" x14ac:dyDescent="0.3">
      <c r="A232" s="20" t="s">
        <v>328</v>
      </c>
      <c r="B232" s="12" t="s">
        <v>275</v>
      </c>
      <c r="C232" s="12">
        <v>200</v>
      </c>
      <c r="D232" s="5">
        <f>300000+115205.46-115205.46</f>
        <v>300000</v>
      </c>
    </row>
    <row r="233" spans="1:4" ht="37.5" x14ac:dyDescent="0.3">
      <c r="A233" s="20" t="s">
        <v>424</v>
      </c>
      <c r="B233" s="12" t="s">
        <v>275</v>
      </c>
      <c r="C233" s="12">
        <v>800</v>
      </c>
      <c r="D233" s="5">
        <v>50000</v>
      </c>
    </row>
    <row r="234" spans="1:4" ht="75" x14ac:dyDescent="0.3">
      <c r="A234" s="11" t="s">
        <v>339</v>
      </c>
      <c r="B234" s="12" t="s">
        <v>329</v>
      </c>
      <c r="C234" s="12">
        <v>600</v>
      </c>
      <c r="D234" s="5">
        <v>190700</v>
      </c>
    </row>
    <row r="235" spans="1:4" ht="93.75" x14ac:dyDescent="0.3">
      <c r="A235" s="11" t="s">
        <v>440</v>
      </c>
      <c r="B235" s="12" t="s">
        <v>439</v>
      </c>
      <c r="C235" s="12">
        <v>100</v>
      </c>
      <c r="D235" s="5">
        <f>2530728.51-115205.46+152334+33804.82+80051.46</f>
        <v>2681713.3299999996</v>
      </c>
    </row>
    <row r="236" spans="1:4" ht="56.25" x14ac:dyDescent="0.3">
      <c r="A236" s="11" t="s">
        <v>489</v>
      </c>
      <c r="B236" s="12" t="s">
        <v>439</v>
      </c>
      <c r="C236" s="12">
        <v>200</v>
      </c>
      <c r="D236" s="5">
        <f>297812.55+2547.33+52000</f>
        <v>352359.88</v>
      </c>
    </row>
    <row r="237" spans="1:4" ht="37.5" x14ac:dyDescent="0.3">
      <c r="A237" s="11" t="s">
        <v>490</v>
      </c>
      <c r="B237" s="12" t="s">
        <v>439</v>
      </c>
      <c r="C237" s="12">
        <v>800</v>
      </c>
      <c r="D237" s="5">
        <v>1500</v>
      </c>
    </row>
    <row r="238" spans="1:4" s="3" customFormat="1" ht="58.5" customHeight="1" x14ac:dyDescent="0.3">
      <c r="A238" s="23" t="s">
        <v>276</v>
      </c>
      <c r="B238" s="17" t="s">
        <v>277</v>
      </c>
      <c r="C238" s="12"/>
      <c r="D238" s="13">
        <f>D239+D244</f>
        <v>133000</v>
      </c>
    </row>
    <row r="239" spans="1:4" ht="48.75" customHeight="1" x14ac:dyDescent="0.3">
      <c r="A239" s="21" t="s">
        <v>278</v>
      </c>
      <c r="B239" s="19" t="s">
        <v>279</v>
      </c>
      <c r="C239" s="12"/>
      <c r="D239" s="14">
        <f>SUM(D240:D243)</f>
        <v>93000</v>
      </c>
    </row>
    <row r="240" spans="1:4" s="3" customFormat="1" ht="57.75" customHeight="1" x14ac:dyDescent="0.3">
      <c r="A240" s="11" t="s">
        <v>280</v>
      </c>
      <c r="B240" s="12" t="s">
        <v>281</v>
      </c>
      <c r="C240" s="12">
        <v>200</v>
      </c>
      <c r="D240" s="5">
        <v>10000</v>
      </c>
    </row>
    <row r="241" spans="1:4" ht="51" customHeight="1" x14ac:dyDescent="0.3">
      <c r="A241" s="11" t="s">
        <v>157</v>
      </c>
      <c r="B241" s="12" t="s">
        <v>282</v>
      </c>
      <c r="C241" s="12">
        <v>200</v>
      </c>
      <c r="D241" s="5">
        <v>10000</v>
      </c>
    </row>
    <row r="242" spans="1:4" ht="54.75" customHeight="1" x14ac:dyDescent="0.3">
      <c r="A242" s="11" t="s">
        <v>283</v>
      </c>
      <c r="B242" s="12" t="s">
        <v>284</v>
      </c>
      <c r="C242" s="12">
        <v>200</v>
      </c>
      <c r="D242" s="5">
        <v>29000</v>
      </c>
    </row>
    <row r="243" spans="1:4" ht="91.5" customHeight="1" x14ac:dyDescent="0.3">
      <c r="A243" s="11" t="s">
        <v>425</v>
      </c>
      <c r="B243" s="12" t="s">
        <v>285</v>
      </c>
      <c r="C243" s="12">
        <v>600</v>
      </c>
      <c r="D243" s="5">
        <v>44000</v>
      </c>
    </row>
    <row r="244" spans="1:4" ht="56.25" customHeight="1" x14ac:dyDescent="0.3">
      <c r="A244" s="21" t="s">
        <v>706</v>
      </c>
      <c r="B244" s="19" t="s">
        <v>707</v>
      </c>
      <c r="C244" s="19"/>
      <c r="D244" s="14">
        <f>D245</f>
        <v>40000</v>
      </c>
    </row>
    <row r="245" spans="1:4" ht="91.5" customHeight="1" x14ac:dyDescent="0.3">
      <c r="A245" s="11" t="s">
        <v>709</v>
      </c>
      <c r="B245" s="12" t="s">
        <v>708</v>
      </c>
      <c r="C245" s="12">
        <v>200</v>
      </c>
      <c r="D245" s="5">
        <v>40000</v>
      </c>
    </row>
    <row r="246" spans="1:4" s="4" customFormat="1" ht="51.75" customHeight="1" x14ac:dyDescent="0.3">
      <c r="A246" s="16" t="s">
        <v>204</v>
      </c>
      <c r="B246" s="17" t="s">
        <v>75</v>
      </c>
      <c r="C246" s="17"/>
      <c r="D246" s="13">
        <f>D247+D253+D260+D264+D268</f>
        <v>1661613.5</v>
      </c>
    </row>
    <row r="247" spans="1:4" s="3" customFormat="1" ht="49.5" customHeight="1" x14ac:dyDescent="0.3">
      <c r="A247" s="16" t="s">
        <v>205</v>
      </c>
      <c r="B247" s="17" t="s">
        <v>76</v>
      </c>
      <c r="C247" s="17"/>
      <c r="D247" s="13">
        <f t="shared" ref="D247" si="33">D248</f>
        <v>135000</v>
      </c>
    </row>
    <row r="248" spans="1:4" ht="49.5" customHeight="1" x14ac:dyDescent="0.3">
      <c r="A248" s="18" t="s">
        <v>206</v>
      </c>
      <c r="B248" s="19" t="s">
        <v>77</v>
      </c>
      <c r="C248" s="19"/>
      <c r="D248" s="14">
        <f t="shared" ref="D248" si="34">SUM(D249:D252)</f>
        <v>135000</v>
      </c>
    </row>
    <row r="249" spans="1:4" s="4" customFormat="1" ht="87.75" customHeight="1" x14ac:dyDescent="0.3">
      <c r="A249" s="11" t="s">
        <v>286</v>
      </c>
      <c r="B249" s="12" t="s">
        <v>78</v>
      </c>
      <c r="C249" s="12">
        <v>800</v>
      </c>
      <c r="D249" s="5">
        <v>45000</v>
      </c>
    </row>
    <row r="250" spans="1:4" s="4" customFormat="1" ht="86.25" customHeight="1" x14ac:dyDescent="0.3">
      <c r="A250" s="11" t="s">
        <v>287</v>
      </c>
      <c r="B250" s="12" t="s">
        <v>79</v>
      </c>
      <c r="C250" s="12">
        <v>800</v>
      </c>
      <c r="D250" s="5">
        <v>45000</v>
      </c>
    </row>
    <row r="251" spans="1:4" s="3" customFormat="1" ht="72.75" customHeight="1" x14ac:dyDescent="0.3">
      <c r="A251" s="11" t="s">
        <v>288</v>
      </c>
      <c r="B251" s="12" t="s">
        <v>289</v>
      </c>
      <c r="C251" s="12">
        <v>800</v>
      </c>
      <c r="D251" s="5">
        <v>20000</v>
      </c>
    </row>
    <row r="252" spans="1:4" ht="67.5" customHeight="1" x14ac:dyDescent="0.3">
      <c r="A252" s="11" t="s">
        <v>290</v>
      </c>
      <c r="B252" s="12" t="s">
        <v>291</v>
      </c>
      <c r="C252" s="12">
        <v>800</v>
      </c>
      <c r="D252" s="5">
        <v>25000</v>
      </c>
    </row>
    <row r="253" spans="1:4" ht="56.25" x14ac:dyDescent="0.3">
      <c r="A253" s="16" t="s">
        <v>207</v>
      </c>
      <c r="B253" s="17" t="s">
        <v>80</v>
      </c>
      <c r="C253" s="17"/>
      <c r="D253" s="13">
        <f t="shared" ref="D253" si="35">D254</f>
        <v>570613.5</v>
      </c>
    </row>
    <row r="254" spans="1:4" s="3" customFormat="1" ht="52.5" customHeight="1" x14ac:dyDescent="0.3">
      <c r="A254" s="18" t="s">
        <v>208</v>
      </c>
      <c r="B254" s="19" t="s">
        <v>81</v>
      </c>
      <c r="C254" s="19"/>
      <c r="D254" s="14">
        <f>SUM(D255:D259)</f>
        <v>570613.5</v>
      </c>
    </row>
    <row r="255" spans="1:4" s="4" customFormat="1" ht="93" customHeight="1" x14ac:dyDescent="0.3">
      <c r="A255" s="11" t="s">
        <v>401</v>
      </c>
      <c r="B255" s="12" t="s">
        <v>381</v>
      </c>
      <c r="C255" s="12">
        <v>200</v>
      </c>
      <c r="D255" s="5">
        <v>60000</v>
      </c>
    </row>
    <row r="256" spans="1:4" s="4" customFormat="1" ht="89.25" customHeight="1" x14ac:dyDescent="0.3">
      <c r="A256" s="11" t="s">
        <v>383</v>
      </c>
      <c r="B256" s="12" t="s">
        <v>382</v>
      </c>
      <c r="C256" s="12">
        <v>200</v>
      </c>
      <c r="D256" s="5">
        <f>210000+520.91</f>
        <v>210520.91</v>
      </c>
    </row>
    <row r="257" spans="1:4" s="4" customFormat="1" ht="63.75" customHeight="1" x14ac:dyDescent="0.3">
      <c r="A257" s="11" t="s">
        <v>492</v>
      </c>
      <c r="B257" s="12" t="s">
        <v>491</v>
      </c>
      <c r="C257" s="12">
        <v>200</v>
      </c>
      <c r="D257" s="5">
        <v>100000</v>
      </c>
    </row>
    <row r="258" spans="1:4" s="4" customFormat="1" ht="101.25" customHeight="1" x14ac:dyDescent="0.3">
      <c r="A258" s="11" t="s">
        <v>643</v>
      </c>
      <c r="B258" s="12" t="s">
        <v>642</v>
      </c>
      <c r="C258" s="12">
        <v>200</v>
      </c>
      <c r="D258" s="5">
        <v>25000</v>
      </c>
    </row>
    <row r="259" spans="1:4" s="4" customFormat="1" ht="85.5" customHeight="1" x14ac:dyDescent="0.3">
      <c r="A259" s="11" t="s">
        <v>531</v>
      </c>
      <c r="B259" s="12" t="s">
        <v>530</v>
      </c>
      <c r="C259" s="12">
        <v>200</v>
      </c>
      <c r="D259" s="5">
        <f>174968.88+123.71+520.91-520.91</f>
        <v>175092.59</v>
      </c>
    </row>
    <row r="260" spans="1:4" s="3" customFormat="1" ht="67.5" customHeight="1" x14ac:dyDescent="0.3">
      <c r="A260" s="16" t="s">
        <v>209</v>
      </c>
      <c r="B260" s="17" t="s">
        <v>82</v>
      </c>
      <c r="C260" s="17"/>
      <c r="D260" s="13">
        <f t="shared" ref="D260" si="36">D261</f>
        <v>254000</v>
      </c>
    </row>
    <row r="261" spans="1:4" ht="33.75" customHeight="1" x14ac:dyDescent="0.3">
      <c r="A261" s="18" t="s">
        <v>210</v>
      </c>
      <c r="B261" s="19" t="s">
        <v>83</v>
      </c>
      <c r="C261" s="19"/>
      <c r="D261" s="14">
        <f t="shared" ref="D261" si="37">SUM(D262:D263)</f>
        <v>254000</v>
      </c>
    </row>
    <row r="262" spans="1:4" ht="118.5" customHeight="1" x14ac:dyDescent="0.3">
      <c r="A262" s="20" t="s">
        <v>406</v>
      </c>
      <c r="B262" s="12" t="s">
        <v>292</v>
      </c>
      <c r="C262" s="12">
        <v>200</v>
      </c>
      <c r="D262" s="5">
        <v>154000</v>
      </c>
    </row>
    <row r="263" spans="1:4" ht="79.5" customHeight="1" x14ac:dyDescent="0.3">
      <c r="A263" s="20" t="s">
        <v>493</v>
      </c>
      <c r="B263" s="12" t="s">
        <v>500</v>
      </c>
      <c r="C263" s="12">
        <v>200</v>
      </c>
      <c r="D263" s="5">
        <v>100000</v>
      </c>
    </row>
    <row r="264" spans="1:4" s="3" customFormat="1" ht="98.25" customHeight="1" x14ac:dyDescent="0.3">
      <c r="A264" s="23" t="s">
        <v>411</v>
      </c>
      <c r="B264" s="17" t="s">
        <v>412</v>
      </c>
      <c r="C264" s="12"/>
      <c r="D264" s="13">
        <f t="shared" ref="D264" si="38">D265</f>
        <v>300000</v>
      </c>
    </row>
    <row r="265" spans="1:4" ht="102.75" customHeight="1" x14ac:dyDescent="0.3">
      <c r="A265" s="21" t="s">
        <v>402</v>
      </c>
      <c r="B265" s="19" t="s">
        <v>413</v>
      </c>
      <c r="C265" s="12"/>
      <c r="D265" s="14">
        <f t="shared" ref="D265" si="39">SUM(D266:D267)</f>
        <v>300000</v>
      </c>
    </row>
    <row r="266" spans="1:4" ht="96.75" customHeight="1" x14ac:dyDescent="0.3">
      <c r="A266" s="11" t="s">
        <v>384</v>
      </c>
      <c r="B266" s="12" t="s">
        <v>414</v>
      </c>
      <c r="C266" s="12">
        <v>200</v>
      </c>
      <c r="D266" s="5">
        <v>200000</v>
      </c>
    </row>
    <row r="267" spans="1:4" ht="75.75" customHeight="1" x14ac:dyDescent="0.3">
      <c r="A267" s="11" t="s">
        <v>385</v>
      </c>
      <c r="B267" s="12" t="s">
        <v>415</v>
      </c>
      <c r="C267" s="12">
        <v>200</v>
      </c>
      <c r="D267" s="5">
        <v>100000</v>
      </c>
    </row>
    <row r="268" spans="1:4" ht="60" customHeight="1" x14ac:dyDescent="0.3">
      <c r="A268" s="23" t="s">
        <v>644</v>
      </c>
      <c r="B268" s="17" t="s">
        <v>647</v>
      </c>
      <c r="C268" s="17"/>
      <c r="D268" s="13">
        <f>D269</f>
        <v>402000</v>
      </c>
    </row>
    <row r="269" spans="1:4" ht="54" customHeight="1" x14ac:dyDescent="0.3">
      <c r="A269" s="21" t="s">
        <v>645</v>
      </c>
      <c r="B269" s="19" t="s">
        <v>648</v>
      </c>
      <c r="C269" s="19"/>
      <c r="D269" s="14">
        <f>D270</f>
        <v>402000</v>
      </c>
    </row>
    <row r="270" spans="1:4" ht="75.75" customHeight="1" x14ac:dyDescent="0.3">
      <c r="A270" s="11" t="s">
        <v>646</v>
      </c>
      <c r="B270" s="12" t="s">
        <v>649</v>
      </c>
      <c r="C270" s="12">
        <v>200</v>
      </c>
      <c r="D270" s="5">
        <v>402000</v>
      </c>
    </row>
    <row r="271" spans="1:4" ht="83.25" customHeight="1" x14ac:dyDescent="0.3">
      <c r="A271" s="16" t="s">
        <v>407</v>
      </c>
      <c r="B271" s="17" t="s">
        <v>84</v>
      </c>
      <c r="C271" s="17"/>
      <c r="D271" s="13">
        <f t="shared" ref="D271:D272" si="40">D272</f>
        <v>3000</v>
      </c>
    </row>
    <row r="272" spans="1:4" s="4" customFormat="1" ht="66.75" customHeight="1" x14ac:dyDescent="0.3">
      <c r="A272" s="16" t="s">
        <v>211</v>
      </c>
      <c r="B272" s="17" t="s">
        <v>85</v>
      </c>
      <c r="C272" s="17"/>
      <c r="D272" s="13">
        <f t="shared" si="40"/>
        <v>3000</v>
      </c>
    </row>
    <row r="273" spans="1:4" s="4" customFormat="1" ht="65.25" customHeight="1" x14ac:dyDescent="0.3">
      <c r="A273" s="18" t="s">
        <v>212</v>
      </c>
      <c r="B273" s="19" t="s">
        <v>86</v>
      </c>
      <c r="C273" s="19"/>
      <c r="D273" s="14">
        <f t="shared" ref="D273" si="41">SUM(D274:D274)</f>
        <v>3000</v>
      </c>
    </row>
    <row r="274" spans="1:4" s="3" customFormat="1" ht="96" customHeight="1" x14ac:dyDescent="0.3">
      <c r="A274" s="20" t="s">
        <v>614</v>
      </c>
      <c r="B274" s="12" t="s">
        <v>87</v>
      </c>
      <c r="C274" s="12">
        <v>200</v>
      </c>
      <c r="D274" s="5">
        <v>3000</v>
      </c>
    </row>
    <row r="275" spans="1:4" ht="103.5" customHeight="1" x14ac:dyDescent="0.3">
      <c r="A275" s="16" t="s">
        <v>89</v>
      </c>
      <c r="B275" s="17" t="s">
        <v>88</v>
      </c>
      <c r="C275" s="17"/>
      <c r="D275" s="13">
        <f>D276+D284</f>
        <v>234800</v>
      </c>
    </row>
    <row r="276" spans="1:4" ht="75.75" customHeight="1" x14ac:dyDescent="0.3">
      <c r="A276" s="16" t="s">
        <v>160</v>
      </c>
      <c r="B276" s="17" t="s">
        <v>90</v>
      </c>
      <c r="C276" s="17"/>
      <c r="D276" s="13">
        <f>D277+D280</f>
        <v>80000</v>
      </c>
    </row>
    <row r="277" spans="1:4" ht="61.5" customHeight="1" x14ac:dyDescent="0.3">
      <c r="A277" s="18" t="s">
        <v>92</v>
      </c>
      <c r="B277" s="19" t="s">
        <v>91</v>
      </c>
      <c r="C277" s="19"/>
      <c r="D277" s="14">
        <f>SUM(D278:D279)</f>
        <v>20000</v>
      </c>
    </row>
    <row r="278" spans="1:4" s="4" customFormat="1" ht="79.5" customHeight="1" x14ac:dyDescent="0.3">
      <c r="A278" s="20" t="s">
        <v>578</v>
      </c>
      <c r="B278" s="12" t="s">
        <v>93</v>
      </c>
      <c r="C278" s="12">
        <v>600</v>
      </c>
      <c r="D278" s="5">
        <v>10000</v>
      </c>
    </row>
    <row r="279" spans="1:4" s="4" customFormat="1" ht="75.75" customHeight="1" x14ac:dyDescent="0.3">
      <c r="A279" s="20" t="s">
        <v>293</v>
      </c>
      <c r="B279" s="12" t="s">
        <v>94</v>
      </c>
      <c r="C279" s="12">
        <v>200</v>
      </c>
      <c r="D279" s="5">
        <v>10000</v>
      </c>
    </row>
    <row r="280" spans="1:4" ht="67.5" customHeight="1" x14ac:dyDescent="0.3">
      <c r="A280" s="18" t="s">
        <v>96</v>
      </c>
      <c r="B280" s="19" t="s">
        <v>95</v>
      </c>
      <c r="C280" s="19"/>
      <c r="D280" s="14">
        <f t="shared" ref="D280" si="42">SUM(D281:D283)</f>
        <v>60000</v>
      </c>
    </row>
    <row r="281" spans="1:4" ht="69" customHeight="1" x14ac:dyDescent="0.3">
      <c r="A281" s="20" t="s">
        <v>167</v>
      </c>
      <c r="B281" s="12" t="s">
        <v>97</v>
      </c>
      <c r="C281" s="12">
        <v>200</v>
      </c>
      <c r="D281" s="5">
        <v>30000</v>
      </c>
    </row>
    <row r="282" spans="1:4" ht="71.25" customHeight="1" x14ac:dyDescent="0.3">
      <c r="A282" s="20" t="s">
        <v>158</v>
      </c>
      <c r="B282" s="12" t="s">
        <v>98</v>
      </c>
      <c r="C282" s="12">
        <v>200</v>
      </c>
      <c r="D282" s="5">
        <v>10000</v>
      </c>
    </row>
    <row r="283" spans="1:4" ht="83.25" customHeight="1" x14ac:dyDescent="0.3">
      <c r="A283" s="20" t="s">
        <v>507</v>
      </c>
      <c r="B283" s="12" t="s">
        <v>98</v>
      </c>
      <c r="C283" s="12">
        <v>600</v>
      </c>
      <c r="D283" s="5">
        <v>20000</v>
      </c>
    </row>
    <row r="284" spans="1:4" s="3" customFormat="1" ht="114" customHeight="1" x14ac:dyDescent="0.3">
      <c r="A284" s="16" t="s">
        <v>332</v>
      </c>
      <c r="B284" s="17" t="s">
        <v>99</v>
      </c>
      <c r="C284" s="17"/>
      <c r="D284" s="13">
        <f t="shared" ref="D284:D285" si="43">D285</f>
        <v>154800</v>
      </c>
    </row>
    <row r="285" spans="1:4" ht="53.25" customHeight="1" x14ac:dyDescent="0.3">
      <c r="A285" s="18" t="s">
        <v>333</v>
      </c>
      <c r="B285" s="19" t="s">
        <v>100</v>
      </c>
      <c r="C285" s="19"/>
      <c r="D285" s="14">
        <f t="shared" si="43"/>
        <v>154800</v>
      </c>
    </row>
    <row r="286" spans="1:4" ht="134.25" customHeight="1" x14ac:dyDescent="0.3">
      <c r="A286" s="20" t="s">
        <v>334</v>
      </c>
      <c r="B286" s="12" t="s">
        <v>101</v>
      </c>
      <c r="C286" s="12">
        <v>600</v>
      </c>
      <c r="D286" s="5">
        <v>154800</v>
      </c>
    </row>
    <row r="287" spans="1:4" ht="75" customHeight="1" x14ac:dyDescent="0.3">
      <c r="A287" s="16" t="s">
        <v>213</v>
      </c>
      <c r="B287" s="17" t="s">
        <v>102</v>
      </c>
      <c r="C287" s="17"/>
      <c r="D287" s="13">
        <f>D288+D311+D319+D303+D307</f>
        <v>82561189.230000004</v>
      </c>
    </row>
    <row r="288" spans="1:4" ht="72" customHeight="1" x14ac:dyDescent="0.3">
      <c r="A288" s="16" t="s">
        <v>214</v>
      </c>
      <c r="B288" s="17" t="s">
        <v>103</v>
      </c>
      <c r="C288" s="17"/>
      <c r="D288" s="13">
        <f t="shared" ref="D288" si="44">D289+D291+D295+D300</f>
        <v>60628748.039999999</v>
      </c>
    </row>
    <row r="289" spans="1:5" s="4" customFormat="1" ht="52.5" customHeight="1" x14ac:dyDescent="0.3">
      <c r="A289" s="18" t="s">
        <v>105</v>
      </c>
      <c r="B289" s="19" t="s">
        <v>104</v>
      </c>
      <c r="C289" s="19"/>
      <c r="D289" s="14">
        <f t="shared" ref="D289" si="45">D290</f>
        <v>2035529.87</v>
      </c>
    </row>
    <row r="290" spans="1:5" s="3" customFormat="1" ht="98.25" customHeight="1" x14ac:dyDescent="0.3">
      <c r="A290" s="20" t="s">
        <v>139</v>
      </c>
      <c r="B290" s="12" t="s">
        <v>106</v>
      </c>
      <c r="C290" s="12">
        <v>100</v>
      </c>
      <c r="D290" s="5">
        <f>2008911.79+26618.08</f>
        <v>2035529.87</v>
      </c>
    </row>
    <row r="291" spans="1:5" ht="74.25" customHeight="1" x14ac:dyDescent="0.3">
      <c r="A291" s="18" t="s">
        <v>215</v>
      </c>
      <c r="B291" s="19" t="s">
        <v>107</v>
      </c>
      <c r="C291" s="19"/>
      <c r="D291" s="14">
        <f t="shared" ref="D291" si="46">SUM(D292:D294)</f>
        <v>57898426.609999999</v>
      </c>
    </row>
    <row r="292" spans="1:5" ht="112.5" x14ac:dyDescent="0.3">
      <c r="A292" s="20" t="s">
        <v>216</v>
      </c>
      <c r="B292" s="12" t="s">
        <v>108</v>
      </c>
      <c r="C292" s="12">
        <v>100</v>
      </c>
      <c r="D292" s="5">
        <f>26208104.76+3962821.57+9169234.99+8648413.79+6215944.61+148181.14+46872+347257.39+121492.36+53128.44+116554.88+82361.27-52825.42+52825.42</f>
        <v>55120367.200000003</v>
      </c>
    </row>
    <row r="293" spans="1:5" s="4" customFormat="1" ht="81.75" customHeight="1" x14ac:dyDescent="0.3">
      <c r="A293" s="20" t="s">
        <v>408</v>
      </c>
      <c r="B293" s="12" t="s">
        <v>108</v>
      </c>
      <c r="C293" s="12">
        <v>200</v>
      </c>
      <c r="D293" s="5">
        <f>1032748.71+147613.57+767006.44+584929.73+38000-7124+7362.99+73063.82+1833.13+19425.02+7200</f>
        <v>2672059.41</v>
      </c>
    </row>
    <row r="294" spans="1:5" s="3" customFormat="1" ht="56.25" x14ac:dyDescent="0.3">
      <c r="A294" s="20" t="s">
        <v>217</v>
      </c>
      <c r="B294" s="12" t="s">
        <v>108</v>
      </c>
      <c r="C294" s="12">
        <v>800</v>
      </c>
      <c r="D294" s="5">
        <f>104000+2000</f>
        <v>106000</v>
      </c>
    </row>
    <row r="295" spans="1:5" s="4" customFormat="1" ht="56.25" customHeight="1" x14ac:dyDescent="0.3">
      <c r="A295" s="18" t="s">
        <v>218</v>
      </c>
      <c r="B295" s="19" t="s">
        <v>109</v>
      </c>
      <c r="C295" s="19"/>
      <c r="D295" s="14">
        <f>SUM(D296:D299)</f>
        <v>100500</v>
      </c>
    </row>
    <row r="296" spans="1:5" s="4" customFormat="1" ht="93" customHeight="1" x14ac:dyDescent="0.3">
      <c r="A296" s="20" t="s">
        <v>219</v>
      </c>
      <c r="B296" s="12" t="s">
        <v>110</v>
      </c>
      <c r="C296" s="12">
        <v>200</v>
      </c>
      <c r="D296" s="5">
        <v>8000</v>
      </c>
    </row>
    <row r="297" spans="1:5" s="3" customFormat="1" ht="103.5" customHeight="1" x14ac:dyDescent="0.3">
      <c r="A297" s="26" t="s">
        <v>220</v>
      </c>
      <c r="B297" s="12" t="s">
        <v>135</v>
      </c>
      <c r="C297" s="12">
        <v>200</v>
      </c>
      <c r="D297" s="5">
        <f>30000+8000+8000+8000+6500+20000</f>
        <v>80500</v>
      </c>
    </row>
    <row r="298" spans="1:5" ht="102.75" customHeight="1" x14ac:dyDescent="0.3">
      <c r="A298" s="20" t="s">
        <v>221</v>
      </c>
      <c r="B298" s="12" t="s">
        <v>111</v>
      </c>
      <c r="C298" s="12">
        <v>200</v>
      </c>
      <c r="D298" s="5">
        <f>1500+1500</f>
        <v>3000</v>
      </c>
    </row>
    <row r="299" spans="1:5" ht="72.75" customHeight="1" x14ac:dyDescent="0.3">
      <c r="A299" s="20" t="s">
        <v>526</v>
      </c>
      <c r="B299" s="12" t="s">
        <v>525</v>
      </c>
      <c r="C299" s="12">
        <v>200</v>
      </c>
      <c r="D299" s="5">
        <v>9000</v>
      </c>
    </row>
    <row r="300" spans="1:5" ht="66" customHeight="1" x14ac:dyDescent="0.3">
      <c r="A300" s="18" t="s">
        <v>113</v>
      </c>
      <c r="B300" s="19" t="s">
        <v>112</v>
      </c>
      <c r="C300" s="19"/>
      <c r="D300" s="14">
        <f>SUM(D301:D306)</f>
        <v>594291.56000000006</v>
      </c>
    </row>
    <row r="301" spans="1:5" ht="74.25" customHeight="1" x14ac:dyDescent="0.3">
      <c r="A301" s="20" t="s">
        <v>165</v>
      </c>
      <c r="B301" s="12" t="s">
        <v>114</v>
      </c>
      <c r="C301" s="12">
        <v>200</v>
      </c>
      <c r="D301" s="5">
        <f>11125.5+444.9</f>
        <v>11570.4</v>
      </c>
    </row>
    <row r="302" spans="1:5" ht="114.75" customHeight="1" x14ac:dyDescent="0.3">
      <c r="A302" s="20" t="s">
        <v>166</v>
      </c>
      <c r="B302" s="12" t="s">
        <v>115</v>
      </c>
      <c r="C302" s="12">
        <v>100</v>
      </c>
      <c r="D302" s="5">
        <f>542309.61+30411.55</f>
        <v>572721.16</v>
      </c>
      <c r="E302" s="30"/>
    </row>
    <row r="303" spans="1:5" ht="130.5" hidden="1" customHeight="1" x14ac:dyDescent="0.3">
      <c r="A303" s="23" t="s">
        <v>501</v>
      </c>
      <c r="B303" s="17" t="s">
        <v>502</v>
      </c>
      <c r="C303" s="12"/>
      <c r="D303" s="13"/>
    </row>
    <row r="304" spans="1:5" ht="98.25" hidden="1" customHeight="1" x14ac:dyDescent="0.3">
      <c r="A304" s="18" t="s">
        <v>503</v>
      </c>
      <c r="B304" s="19" t="s">
        <v>504</v>
      </c>
      <c r="C304" s="12"/>
      <c r="D304" s="14"/>
    </row>
    <row r="305" spans="1:4" ht="110.25" hidden="1" customHeight="1" x14ac:dyDescent="0.3">
      <c r="A305" s="20" t="s">
        <v>505</v>
      </c>
      <c r="B305" s="12" t="s">
        <v>506</v>
      </c>
      <c r="C305" s="12">
        <v>600</v>
      </c>
      <c r="D305" s="5"/>
    </row>
    <row r="306" spans="1:4" ht="92.25" customHeight="1" x14ac:dyDescent="0.3">
      <c r="A306" s="20" t="s">
        <v>532</v>
      </c>
      <c r="B306" s="12" t="s">
        <v>115</v>
      </c>
      <c r="C306" s="12">
        <v>200</v>
      </c>
      <c r="D306" s="5">
        <f>41885.24-31885.24</f>
        <v>9999.9999999999964</v>
      </c>
    </row>
    <row r="307" spans="1:4" ht="107.25" customHeight="1" x14ac:dyDescent="0.3">
      <c r="A307" s="23" t="s">
        <v>501</v>
      </c>
      <c r="B307" s="17" t="s">
        <v>502</v>
      </c>
      <c r="C307" s="12"/>
      <c r="D307" s="13">
        <f>D308</f>
        <v>6045483.3600000003</v>
      </c>
    </row>
    <row r="308" spans="1:4" ht="92.25" customHeight="1" x14ac:dyDescent="0.3">
      <c r="A308" s="18" t="s">
        <v>503</v>
      </c>
      <c r="B308" s="19" t="s">
        <v>504</v>
      </c>
      <c r="C308" s="12"/>
      <c r="D308" s="14">
        <f>SUM(D309:D310)</f>
        <v>6045483.3600000003</v>
      </c>
    </row>
    <row r="309" spans="1:4" ht="92.25" customHeight="1" x14ac:dyDescent="0.3">
      <c r="A309" s="20" t="s">
        <v>603</v>
      </c>
      <c r="B309" s="12" t="s">
        <v>602</v>
      </c>
      <c r="C309" s="12">
        <v>600</v>
      </c>
      <c r="D309" s="5">
        <v>1291906</v>
      </c>
    </row>
    <row r="310" spans="1:4" ht="92.25" customHeight="1" x14ac:dyDescent="0.3">
      <c r="A310" s="20" t="s">
        <v>505</v>
      </c>
      <c r="B310" s="12" t="s">
        <v>506</v>
      </c>
      <c r="C310" s="12">
        <v>600</v>
      </c>
      <c r="D310" s="5">
        <f>4570768.95+93744+18809.22+70255.19</f>
        <v>4753577.3600000003</v>
      </c>
    </row>
    <row r="311" spans="1:4" ht="66" customHeight="1" x14ac:dyDescent="0.3">
      <c r="A311" s="23" t="s">
        <v>294</v>
      </c>
      <c r="B311" s="17" t="s">
        <v>295</v>
      </c>
      <c r="C311" s="17"/>
      <c r="D311" s="13">
        <f>D312+D316</f>
        <v>983804</v>
      </c>
    </row>
    <row r="312" spans="1:4" ht="58.5" customHeight="1" x14ac:dyDescent="0.3">
      <c r="A312" s="21" t="s">
        <v>296</v>
      </c>
      <c r="B312" s="19" t="s">
        <v>297</v>
      </c>
      <c r="C312" s="19"/>
      <c r="D312" s="14">
        <f>SUM(D313:D315)</f>
        <v>355404</v>
      </c>
    </row>
    <row r="313" spans="1:4" s="3" customFormat="1" ht="83.25" customHeight="1" x14ac:dyDescent="0.3">
      <c r="A313" s="11" t="s">
        <v>298</v>
      </c>
      <c r="B313" s="12" t="s">
        <v>299</v>
      </c>
      <c r="C313" s="12">
        <v>200</v>
      </c>
      <c r="D313" s="5">
        <f>40450+200000</f>
        <v>240450</v>
      </c>
    </row>
    <row r="314" spans="1:4" s="3" customFormat="1" ht="81.75" customHeight="1" x14ac:dyDescent="0.3">
      <c r="A314" s="11" t="s">
        <v>300</v>
      </c>
      <c r="B314" s="12" t="s">
        <v>301</v>
      </c>
      <c r="C314" s="12">
        <v>200</v>
      </c>
      <c r="D314" s="5">
        <v>14954</v>
      </c>
    </row>
    <row r="315" spans="1:4" s="3" customFormat="1" ht="81.75" customHeight="1" x14ac:dyDescent="0.3">
      <c r="A315" s="11" t="s">
        <v>650</v>
      </c>
      <c r="B315" s="12" t="s">
        <v>651</v>
      </c>
      <c r="C315" s="12">
        <v>200</v>
      </c>
      <c r="D315" s="5">
        <f>35000+65000</f>
        <v>100000</v>
      </c>
    </row>
    <row r="316" spans="1:4" ht="45.75" customHeight="1" x14ac:dyDescent="0.3">
      <c r="A316" s="21" t="s">
        <v>302</v>
      </c>
      <c r="B316" s="19" t="s">
        <v>303</v>
      </c>
      <c r="C316" s="12"/>
      <c r="D316" s="14">
        <f t="shared" ref="D316" si="47">SUM(D317:D318)</f>
        <v>628400</v>
      </c>
    </row>
    <row r="317" spans="1:4" ht="82.5" customHeight="1" x14ac:dyDescent="0.3">
      <c r="A317" s="11" t="s">
        <v>304</v>
      </c>
      <c r="B317" s="12" t="s">
        <v>305</v>
      </c>
      <c r="C317" s="12">
        <v>200</v>
      </c>
      <c r="D317" s="5">
        <f>150000+28000+285400</f>
        <v>463400</v>
      </c>
    </row>
    <row r="318" spans="1:4" ht="58.5" customHeight="1" x14ac:dyDescent="0.3">
      <c r="A318" s="11" t="s">
        <v>429</v>
      </c>
      <c r="B318" s="12" t="s">
        <v>428</v>
      </c>
      <c r="C318" s="12">
        <v>200</v>
      </c>
      <c r="D318" s="5">
        <f>50000+115000</f>
        <v>165000</v>
      </c>
    </row>
    <row r="319" spans="1:4" ht="95.25" customHeight="1" x14ac:dyDescent="0.3">
      <c r="A319" s="23" t="s">
        <v>710</v>
      </c>
      <c r="B319" s="17" t="s">
        <v>444</v>
      </c>
      <c r="C319" s="17"/>
      <c r="D319" s="13">
        <f t="shared" ref="D319" si="48">D320</f>
        <v>14903153.830000002</v>
      </c>
    </row>
    <row r="320" spans="1:4" ht="51.75" customHeight="1" x14ac:dyDescent="0.3">
      <c r="A320" s="21" t="s">
        <v>711</v>
      </c>
      <c r="B320" s="19" t="s">
        <v>445</v>
      </c>
      <c r="C320" s="19"/>
      <c r="D320" s="14">
        <f>SUM(D321:D323)</f>
        <v>14903153.830000002</v>
      </c>
    </row>
    <row r="321" spans="1:4" ht="117.75" customHeight="1" x14ac:dyDescent="0.3">
      <c r="A321" s="11" t="s">
        <v>446</v>
      </c>
      <c r="B321" s="12" t="s">
        <v>447</v>
      </c>
      <c r="C321" s="12">
        <v>100</v>
      </c>
      <c r="D321" s="5">
        <f>7910990.25+23172.02+679644+56373.05</f>
        <v>8670179.3200000003</v>
      </c>
    </row>
    <row r="322" spans="1:4" ht="87.75" customHeight="1" x14ac:dyDescent="0.3">
      <c r="A322" s="11" t="s">
        <v>448</v>
      </c>
      <c r="B322" s="12" t="s">
        <v>447</v>
      </c>
      <c r="C322" s="12">
        <v>200</v>
      </c>
      <c r="D322" s="5">
        <f>4911231.36+5522-3000+174719.33+309897.86+385144.7+211331.26+77000</f>
        <v>6071846.5100000007</v>
      </c>
    </row>
    <row r="323" spans="1:4" ht="73.5" customHeight="1" x14ac:dyDescent="0.3">
      <c r="A323" s="11" t="s">
        <v>553</v>
      </c>
      <c r="B323" s="12" t="s">
        <v>447</v>
      </c>
      <c r="C323" s="12">
        <v>800</v>
      </c>
      <c r="D323" s="5">
        <f>127406-5522+2120+37124</f>
        <v>161128</v>
      </c>
    </row>
    <row r="324" spans="1:4" ht="51.75" customHeight="1" x14ac:dyDescent="0.3">
      <c r="A324" s="16" t="s">
        <v>117</v>
      </c>
      <c r="B324" s="17" t="s">
        <v>116</v>
      </c>
      <c r="C324" s="17"/>
      <c r="D324" s="13">
        <f>D325+D330+D334</f>
        <v>119400</v>
      </c>
    </row>
    <row r="325" spans="1:4" ht="51" customHeight="1" x14ac:dyDescent="0.3">
      <c r="A325" s="16" t="s">
        <v>119</v>
      </c>
      <c r="B325" s="17" t="s">
        <v>118</v>
      </c>
      <c r="C325" s="17"/>
      <c r="D325" s="13">
        <f t="shared" ref="D325" si="49">D326</f>
        <v>89400</v>
      </c>
    </row>
    <row r="326" spans="1:4" ht="31.5" customHeight="1" x14ac:dyDescent="0.3">
      <c r="A326" s="18" t="s">
        <v>121</v>
      </c>
      <c r="B326" s="19" t="s">
        <v>120</v>
      </c>
      <c r="C326" s="19"/>
      <c r="D326" s="14">
        <f t="shared" ref="D326" si="50">SUM(D327:D329)</f>
        <v>89400</v>
      </c>
    </row>
    <row r="327" spans="1:4" s="3" customFormat="1" ht="75" x14ac:dyDescent="0.3">
      <c r="A327" s="20" t="s">
        <v>391</v>
      </c>
      <c r="B327" s="12" t="s">
        <v>392</v>
      </c>
      <c r="C327" s="12">
        <v>200</v>
      </c>
      <c r="D327" s="5">
        <v>29400</v>
      </c>
    </row>
    <row r="328" spans="1:4" ht="84" customHeight="1" x14ac:dyDescent="0.3">
      <c r="A328" s="20" t="s">
        <v>393</v>
      </c>
      <c r="B328" s="12" t="s">
        <v>392</v>
      </c>
      <c r="C328" s="12">
        <v>600</v>
      </c>
      <c r="D328" s="5">
        <f>10000+35000</f>
        <v>45000</v>
      </c>
    </row>
    <row r="329" spans="1:4" ht="75" x14ac:dyDescent="0.3">
      <c r="A329" s="20" t="s">
        <v>450</v>
      </c>
      <c r="B329" s="12" t="s">
        <v>451</v>
      </c>
      <c r="C329" s="12">
        <v>200</v>
      </c>
      <c r="D329" s="5">
        <v>15000</v>
      </c>
    </row>
    <row r="330" spans="1:4" s="4" customFormat="1" ht="37.5" x14ac:dyDescent="0.3">
      <c r="A330" s="16" t="s">
        <v>123</v>
      </c>
      <c r="B330" s="17" t="s">
        <v>122</v>
      </c>
      <c r="C330" s="17"/>
      <c r="D330" s="13">
        <f t="shared" ref="D330" si="51">D331</f>
        <v>20000</v>
      </c>
    </row>
    <row r="331" spans="1:4" s="4" customFormat="1" ht="47.25" customHeight="1" x14ac:dyDescent="0.3">
      <c r="A331" s="18" t="s">
        <v>409</v>
      </c>
      <c r="B331" s="19" t="s">
        <v>124</v>
      </c>
      <c r="C331" s="19"/>
      <c r="D331" s="14">
        <f>SUM(D332:D333)</f>
        <v>20000</v>
      </c>
    </row>
    <row r="332" spans="1:4" s="3" customFormat="1" ht="75" customHeight="1" x14ac:dyDescent="0.3">
      <c r="A332" s="20" t="s">
        <v>159</v>
      </c>
      <c r="B332" s="12" t="s">
        <v>125</v>
      </c>
      <c r="C332" s="12">
        <v>200</v>
      </c>
      <c r="D332" s="5">
        <v>10000</v>
      </c>
    </row>
    <row r="333" spans="1:4" ht="75.75" customHeight="1" x14ac:dyDescent="0.3">
      <c r="A333" s="20" t="s">
        <v>548</v>
      </c>
      <c r="B333" s="12" t="s">
        <v>394</v>
      </c>
      <c r="C333" s="12">
        <v>600</v>
      </c>
      <c r="D333" s="5">
        <v>10000</v>
      </c>
    </row>
    <row r="334" spans="1:4" ht="46.5" customHeight="1" x14ac:dyDescent="0.3">
      <c r="A334" s="16" t="s">
        <v>395</v>
      </c>
      <c r="B334" s="17" t="s">
        <v>396</v>
      </c>
      <c r="C334" s="17"/>
      <c r="D334" s="13">
        <f t="shared" ref="D334" si="52">D335</f>
        <v>10000</v>
      </c>
    </row>
    <row r="335" spans="1:4" ht="40.5" customHeight="1" x14ac:dyDescent="0.3">
      <c r="A335" s="18" t="s">
        <v>397</v>
      </c>
      <c r="B335" s="19" t="s">
        <v>398</v>
      </c>
      <c r="C335" s="19"/>
      <c r="D335" s="14">
        <f>SUM(D336:D337)</f>
        <v>10000</v>
      </c>
    </row>
    <row r="336" spans="1:4" ht="78.75" customHeight="1" x14ac:dyDescent="0.3">
      <c r="A336" s="20" t="s">
        <v>399</v>
      </c>
      <c r="B336" s="12" t="s">
        <v>400</v>
      </c>
      <c r="C336" s="12">
        <v>200</v>
      </c>
      <c r="D336" s="5">
        <v>5000</v>
      </c>
    </row>
    <row r="337" spans="1:4" ht="73.5" customHeight="1" x14ac:dyDescent="0.3">
      <c r="A337" s="20" t="s">
        <v>549</v>
      </c>
      <c r="B337" s="12" t="s">
        <v>400</v>
      </c>
      <c r="C337" s="12">
        <v>600</v>
      </c>
      <c r="D337" s="5">
        <v>5000</v>
      </c>
    </row>
    <row r="338" spans="1:4" s="3" customFormat="1" ht="90.75" customHeight="1" x14ac:dyDescent="0.3">
      <c r="A338" s="23" t="s">
        <v>324</v>
      </c>
      <c r="B338" s="17" t="s">
        <v>306</v>
      </c>
      <c r="C338" s="12"/>
      <c r="D338" s="13">
        <f t="shared" ref="D338" si="53">D339</f>
        <v>13500</v>
      </c>
    </row>
    <row r="339" spans="1:4" ht="36.75" customHeight="1" x14ac:dyDescent="0.3">
      <c r="A339" s="16" t="s">
        <v>321</v>
      </c>
      <c r="B339" s="17" t="s">
        <v>307</v>
      </c>
      <c r="C339" s="17"/>
      <c r="D339" s="13">
        <f t="shared" ref="D339" si="54">D340+D342</f>
        <v>13500</v>
      </c>
    </row>
    <row r="340" spans="1:4" ht="54" customHeight="1" x14ac:dyDescent="0.3">
      <c r="A340" s="21" t="s">
        <v>323</v>
      </c>
      <c r="B340" s="19" t="s">
        <v>308</v>
      </c>
      <c r="C340" s="12"/>
      <c r="D340" s="14">
        <f t="shared" ref="D340" si="55">SUM(D341)</f>
        <v>12000</v>
      </c>
    </row>
    <row r="341" spans="1:4" ht="90" customHeight="1" x14ac:dyDescent="0.3">
      <c r="A341" s="11" t="s">
        <v>309</v>
      </c>
      <c r="B341" s="12" t="s">
        <v>310</v>
      </c>
      <c r="C341" s="12">
        <v>200</v>
      </c>
      <c r="D341" s="5">
        <v>12000</v>
      </c>
    </row>
    <row r="342" spans="1:4" ht="154.5" customHeight="1" x14ac:dyDescent="0.3">
      <c r="A342" s="21" t="s">
        <v>311</v>
      </c>
      <c r="B342" s="19" t="s">
        <v>312</v>
      </c>
      <c r="C342" s="12"/>
      <c r="D342" s="14">
        <f t="shared" ref="D342" si="56">D343</f>
        <v>1500</v>
      </c>
    </row>
    <row r="343" spans="1:4" s="4" customFormat="1" ht="102" customHeight="1" x14ac:dyDescent="0.3">
      <c r="A343" s="11" t="s">
        <v>322</v>
      </c>
      <c r="B343" s="12" t="s">
        <v>313</v>
      </c>
      <c r="C343" s="12">
        <v>200</v>
      </c>
      <c r="D343" s="5">
        <v>1500</v>
      </c>
    </row>
    <row r="344" spans="1:4" ht="81" customHeight="1" x14ac:dyDescent="0.3">
      <c r="A344" s="23" t="s">
        <v>335</v>
      </c>
      <c r="B344" s="17" t="s">
        <v>314</v>
      </c>
      <c r="C344" s="12"/>
      <c r="D344" s="13">
        <f t="shared" ref="D344" si="57">D345+D348</f>
        <v>177260</v>
      </c>
    </row>
    <row r="345" spans="1:4" ht="46.5" customHeight="1" x14ac:dyDescent="0.3">
      <c r="A345" s="16" t="s">
        <v>194</v>
      </c>
      <c r="B345" s="17" t="s">
        <v>315</v>
      </c>
      <c r="C345" s="12"/>
      <c r="D345" s="13">
        <f t="shared" ref="D345" si="58">D346</f>
        <v>140000</v>
      </c>
    </row>
    <row r="346" spans="1:4" ht="34.5" customHeight="1" x14ac:dyDescent="0.3">
      <c r="A346" s="18" t="s">
        <v>195</v>
      </c>
      <c r="B346" s="19" t="s">
        <v>316</v>
      </c>
      <c r="C346" s="12"/>
      <c r="D346" s="14">
        <f t="shared" ref="D346" si="59">SUM(D347:D347)</f>
        <v>140000</v>
      </c>
    </row>
    <row r="347" spans="1:4" ht="69" customHeight="1" x14ac:dyDescent="0.3">
      <c r="A347" s="20" t="s">
        <v>376</v>
      </c>
      <c r="B347" s="12" t="s">
        <v>430</v>
      </c>
      <c r="C347" s="12">
        <v>300</v>
      </c>
      <c r="D347" s="5">
        <v>140000</v>
      </c>
    </row>
    <row r="348" spans="1:4" ht="56.25" customHeight="1" x14ac:dyDescent="0.3">
      <c r="A348" s="16" t="s">
        <v>196</v>
      </c>
      <c r="B348" s="17" t="s">
        <v>317</v>
      </c>
      <c r="C348" s="12"/>
      <c r="D348" s="13">
        <f t="shared" ref="D348" si="60">D349</f>
        <v>37260</v>
      </c>
    </row>
    <row r="349" spans="1:4" ht="55.5" customHeight="1" x14ac:dyDescent="0.3">
      <c r="A349" s="18" t="s">
        <v>197</v>
      </c>
      <c r="B349" s="19" t="s">
        <v>318</v>
      </c>
      <c r="C349" s="12"/>
      <c r="D349" s="14">
        <f t="shared" ref="D349" si="61">SUM(D350:D350)</f>
        <v>37260</v>
      </c>
    </row>
    <row r="350" spans="1:4" ht="111.75" customHeight="1" x14ac:dyDescent="0.3">
      <c r="A350" s="11" t="s">
        <v>410</v>
      </c>
      <c r="B350" s="12" t="s">
        <v>431</v>
      </c>
      <c r="C350" s="12">
        <v>300</v>
      </c>
      <c r="D350" s="5">
        <v>37260</v>
      </c>
    </row>
    <row r="351" spans="1:4" ht="75" customHeight="1" x14ac:dyDescent="0.3">
      <c r="A351" s="23" t="s">
        <v>347</v>
      </c>
      <c r="B351" s="17" t="s">
        <v>350</v>
      </c>
      <c r="C351" s="17"/>
      <c r="D351" s="13">
        <f t="shared" ref="D351:D352" si="62">D352</f>
        <v>404210.64</v>
      </c>
    </row>
    <row r="352" spans="1:4" ht="57.75" customHeight="1" x14ac:dyDescent="0.3">
      <c r="A352" s="23" t="s">
        <v>348</v>
      </c>
      <c r="B352" s="17" t="s">
        <v>351</v>
      </c>
      <c r="C352" s="17"/>
      <c r="D352" s="13">
        <f t="shared" si="62"/>
        <v>404210.64</v>
      </c>
    </row>
    <row r="353" spans="1:4" ht="52.5" customHeight="1" x14ac:dyDescent="0.3">
      <c r="A353" s="21" t="s">
        <v>349</v>
      </c>
      <c r="B353" s="19" t="s">
        <v>352</v>
      </c>
      <c r="C353" s="19"/>
      <c r="D353" s="14">
        <f t="shared" ref="D353" si="63">SUM(D354:D356)</f>
        <v>404210.64</v>
      </c>
    </row>
    <row r="354" spans="1:4" ht="71.25" customHeight="1" x14ac:dyDescent="0.3">
      <c r="A354" s="11" t="s">
        <v>355</v>
      </c>
      <c r="B354" s="12" t="s">
        <v>353</v>
      </c>
      <c r="C354" s="12">
        <v>200</v>
      </c>
      <c r="D354" s="5">
        <f>1000+5000</f>
        <v>6000</v>
      </c>
    </row>
    <row r="355" spans="1:4" ht="79.5" customHeight="1" x14ac:dyDescent="0.3">
      <c r="A355" s="11" t="s">
        <v>356</v>
      </c>
      <c r="B355" s="12" t="s">
        <v>354</v>
      </c>
      <c r="C355" s="12">
        <v>200</v>
      </c>
      <c r="D355" s="5">
        <f>56000+70000+6000+42400+21000+9000+24500-1689.36+18000</f>
        <v>245210.64</v>
      </c>
    </row>
    <row r="356" spans="1:4" ht="84" customHeight="1" x14ac:dyDescent="0.3">
      <c r="A356" s="11" t="s">
        <v>357</v>
      </c>
      <c r="B356" s="12" t="s">
        <v>354</v>
      </c>
      <c r="C356" s="12">
        <v>600</v>
      </c>
      <c r="D356" s="5">
        <f>18000+90000+45000</f>
        <v>153000</v>
      </c>
    </row>
    <row r="357" spans="1:4" ht="49.5" customHeight="1" x14ac:dyDescent="0.3">
      <c r="A357" s="23" t="s">
        <v>387</v>
      </c>
      <c r="B357" s="17" t="s">
        <v>388</v>
      </c>
      <c r="C357" s="12"/>
      <c r="D357" s="13">
        <f t="shared" ref="D357" si="64">D358</f>
        <v>8367889.1700000009</v>
      </c>
    </row>
    <row r="358" spans="1:4" s="4" customFormat="1" ht="77.25" customHeight="1" x14ac:dyDescent="0.3">
      <c r="A358" s="16" t="s">
        <v>364</v>
      </c>
      <c r="B358" s="17" t="s">
        <v>126</v>
      </c>
      <c r="C358" s="17"/>
      <c r="D358" s="13">
        <f>SUM(D359:D374)</f>
        <v>8367889.1700000009</v>
      </c>
    </row>
    <row r="359" spans="1:4" s="4" customFormat="1" ht="96.75" customHeight="1" x14ac:dyDescent="0.3">
      <c r="A359" s="20" t="s">
        <v>222</v>
      </c>
      <c r="B359" s="12" t="s">
        <v>127</v>
      </c>
      <c r="C359" s="12">
        <v>100</v>
      </c>
      <c r="D359" s="5">
        <f>1924040.25+25493.53</f>
        <v>1949533.78</v>
      </c>
    </row>
    <row r="360" spans="1:4" s="4" customFormat="1" ht="72" customHeight="1" x14ac:dyDescent="0.3">
      <c r="A360" s="20" t="s">
        <v>223</v>
      </c>
      <c r="B360" s="12" t="s">
        <v>127</v>
      </c>
      <c r="C360" s="12">
        <v>200</v>
      </c>
      <c r="D360" s="5">
        <v>396396</v>
      </c>
    </row>
    <row r="361" spans="1:4" ht="54" customHeight="1" x14ac:dyDescent="0.3">
      <c r="A361" s="20" t="s">
        <v>224</v>
      </c>
      <c r="B361" s="12" t="s">
        <v>127</v>
      </c>
      <c r="C361" s="12">
        <v>800</v>
      </c>
      <c r="D361" s="5">
        <v>1000</v>
      </c>
    </row>
    <row r="362" spans="1:4" ht="111" customHeight="1" x14ac:dyDescent="0.3">
      <c r="A362" s="20" t="s">
        <v>225</v>
      </c>
      <c r="B362" s="12" t="s">
        <v>128</v>
      </c>
      <c r="C362" s="12">
        <v>100</v>
      </c>
      <c r="D362" s="5">
        <v>48000</v>
      </c>
    </row>
    <row r="363" spans="1:4" ht="108" customHeight="1" x14ac:dyDescent="0.3">
      <c r="A363" s="20" t="s">
        <v>140</v>
      </c>
      <c r="B363" s="12" t="s">
        <v>129</v>
      </c>
      <c r="C363" s="12">
        <v>100</v>
      </c>
      <c r="D363" s="5">
        <f>1865636.37+26200+25066.83</f>
        <v>1916903.2000000002</v>
      </c>
    </row>
    <row r="364" spans="1:4" ht="71.25" customHeight="1" x14ac:dyDescent="0.3">
      <c r="A364" s="20" t="s">
        <v>226</v>
      </c>
      <c r="B364" s="12" t="s">
        <v>129</v>
      </c>
      <c r="C364" s="12">
        <v>200</v>
      </c>
      <c r="D364" s="5">
        <f>328112.74+2193.24+9558</f>
        <v>339863.98</v>
      </c>
    </row>
    <row r="365" spans="1:4" ht="109.5" customHeight="1" x14ac:dyDescent="0.3">
      <c r="A365" s="20" t="s">
        <v>141</v>
      </c>
      <c r="B365" s="12" t="s">
        <v>130</v>
      </c>
      <c r="C365" s="12">
        <v>100</v>
      </c>
      <c r="D365" s="5">
        <f>1280176.79+16962.34</f>
        <v>1297139.1300000001</v>
      </c>
    </row>
    <row r="366" spans="1:4" ht="131.25" x14ac:dyDescent="0.3">
      <c r="A366" s="20" t="s">
        <v>453</v>
      </c>
      <c r="B366" s="12" t="s">
        <v>454</v>
      </c>
      <c r="C366" s="12">
        <v>100</v>
      </c>
      <c r="D366" s="5">
        <f>310948+29065</f>
        <v>340013</v>
      </c>
    </row>
    <row r="367" spans="1:4" ht="90" customHeight="1" x14ac:dyDescent="0.3">
      <c r="A367" s="11" t="s">
        <v>142</v>
      </c>
      <c r="B367" s="12" t="s">
        <v>134</v>
      </c>
      <c r="C367" s="12">
        <v>100</v>
      </c>
      <c r="D367" s="5">
        <f>1824868.57+24179.51</f>
        <v>1849048.08</v>
      </c>
    </row>
    <row r="368" spans="1:4" ht="113.25" customHeight="1" x14ac:dyDescent="0.3">
      <c r="A368" s="11" t="s">
        <v>508</v>
      </c>
      <c r="B368" s="12" t="s">
        <v>509</v>
      </c>
      <c r="C368" s="12">
        <v>200</v>
      </c>
      <c r="D368" s="5">
        <v>3600</v>
      </c>
    </row>
    <row r="369" spans="1:4" ht="129.75" customHeight="1" x14ac:dyDescent="0.3">
      <c r="A369" s="11" t="s">
        <v>455</v>
      </c>
      <c r="B369" s="12" t="s">
        <v>456</v>
      </c>
      <c r="C369" s="12">
        <v>100</v>
      </c>
      <c r="D369" s="5">
        <f>49375+4473</f>
        <v>53848</v>
      </c>
    </row>
    <row r="370" spans="1:4" ht="132" customHeight="1" x14ac:dyDescent="0.3">
      <c r="A370" s="11" t="s">
        <v>457</v>
      </c>
      <c r="B370" s="12" t="s">
        <v>458</v>
      </c>
      <c r="C370" s="12">
        <v>100</v>
      </c>
      <c r="D370" s="5">
        <f>49375+4473</f>
        <v>53848</v>
      </c>
    </row>
    <row r="371" spans="1:4" ht="132" customHeight="1" x14ac:dyDescent="0.3">
      <c r="A371" s="11" t="s">
        <v>459</v>
      </c>
      <c r="B371" s="12" t="s">
        <v>460</v>
      </c>
      <c r="C371" s="12">
        <v>100</v>
      </c>
      <c r="D371" s="5">
        <f>49375+4473</f>
        <v>53848</v>
      </c>
    </row>
    <row r="372" spans="1:4" ht="132" customHeight="1" x14ac:dyDescent="0.3">
      <c r="A372" s="11" t="s">
        <v>461</v>
      </c>
      <c r="B372" s="12" t="s">
        <v>462</v>
      </c>
      <c r="C372" s="12">
        <v>100</v>
      </c>
      <c r="D372" s="5">
        <f>49375+4473</f>
        <v>53848</v>
      </c>
    </row>
    <row r="373" spans="1:4" ht="67.5" customHeight="1" x14ac:dyDescent="0.3">
      <c r="A373" s="11" t="s">
        <v>579</v>
      </c>
      <c r="B373" s="12" t="s">
        <v>580</v>
      </c>
      <c r="C373" s="12">
        <v>300</v>
      </c>
      <c r="D373" s="5">
        <v>5000</v>
      </c>
    </row>
    <row r="374" spans="1:4" ht="66" customHeight="1" x14ac:dyDescent="0.3">
      <c r="A374" s="11" t="s">
        <v>581</v>
      </c>
      <c r="B374" s="12" t="s">
        <v>582</v>
      </c>
      <c r="C374" s="12">
        <v>300</v>
      </c>
      <c r="D374" s="5">
        <v>6000</v>
      </c>
    </row>
    <row r="375" spans="1:4" ht="56.25" customHeight="1" x14ac:dyDescent="0.3">
      <c r="A375" s="23" t="s">
        <v>389</v>
      </c>
      <c r="B375" s="17" t="s">
        <v>390</v>
      </c>
      <c r="C375" s="12"/>
      <c r="D375" s="13">
        <f t="shared" ref="D375" si="65">D376</f>
        <v>4705308.1900000004</v>
      </c>
    </row>
    <row r="376" spans="1:4" ht="77.25" customHeight="1" x14ac:dyDescent="0.3">
      <c r="A376" s="16" t="s">
        <v>326</v>
      </c>
      <c r="B376" s="17" t="s">
        <v>327</v>
      </c>
      <c r="C376" s="17"/>
      <c r="D376" s="13">
        <f>SUM(D377:D403)</f>
        <v>4705308.1900000004</v>
      </c>
    </row>
    <row r="377" spans="1:4" ht="56.25" customHeight="1" x14ac:dyDescent="0.3">
      <c r="A377" s="20" t="s">
        <v>495</v>
      </c>
      <c r="B377" s="12" t="s">
        <v>494</v>
      </c>
      <c r="C377" s="12">
        <v>200</v>
      </c>
      <c r="D377" s="5">
        <f>885771.62+49111.4+102741.33</f>
        <v>1037624.35</v>
      </c>
    </row>
    <row r="378" spans="1:4" ht="35.25" customHeight="1" x14ac:dyDescent="0.3">
      <c r="A378" s="20" t="s">
        <v>528</v>
      </c>
      <c r="B378" s="12" t="s">
        <v>494</v>
      </c>
      <c r="C378" s="12">
        <v>800</v>
      </c>
      <c r="D378" s="5">
        <f>30000+67770</f>
        <v>97770</v>
      </c>
    </row>
    <row r="379" spans="1:4" ht="111" customHeight="1" x14ac:dyDescent="0.3">
      <c r="A379" s="33" t="s">
        <v>554</v>
      </c>
      <c r="B379" s="12" t="s">
        <v>555</v>
      </c>
      <c r="C379" s="12">
        <v>500</v>
      </c>
      <c r="D379" s="5">
        <v>1958.8</v>
      </c>
    </row>
    <row r="380" spans="1:4" ht="174.75" customHeight="1" x14ac:dyDescent="0.3">
      <c r="A380" s="33" t="s">
        <v>556</v>
      </c>
      <c r="B380" s="12" t="s">
        <v>557</v>
      </c>
      <c r="C380" s="12">
        <v>500</v>
      </c>
      <c r="D380" s="5">
        <v>8247.2000000000007</v>
      </c>
    </row>
    <row r="381" spans="1:4" ht="73.5" customHeight="1" x14ac:dyDescent="0.3">
      <c r="A381" s="33" t="s">
        <v>558</v>
      </c>
      <c r="B381" s="12" t="s">
        <v>559</v>
      </c>
      <c r="C381" s="12">
        <v>500</v>
      </c>
      <c r="D381" s="5">
        <v>1958.8</v>
      </c>
    </row>
    <row r="382" spans="1:4" ht="93" customHeight="1" x14ac:dyDescent="0.3">
      <c r="A382" s="33" t="s">
        <v>560</v>
      </c>
      <c r="B382" s="12" t="s">
        <v>561</v>
      </c>
      <c r="C382" s="12">
        <v>500</v>
      </c>
      <c r="D382" s="5">
        <v>1958.8</v>
      </c>
    </row>
    <row r="383" spans="1:4" ht="106.5" customHeight="1" x14ac:dyDescent="0.3">
      <c r="A383" s="33" t="s">
        <v>562</v>
      </c>
      <c r="B383" s="12" t="s">
        <v>563</v>
      </c>
      <c r="C383" s="12">
        <v>500</v>
      </c>
      <c r="D383" s="5">
        <v>1958.8</v>
      </c>
    </row>
    <row r="384" spans="1:4" ht="111" customHeight="1" x14ac:dyDescent="0.3">
      <c r="A384" s="33" t="s">
        <v>564</v>
      </c>
      <c r="B384" s="12" t="s">
        <v>565</v>
      </c>
      <c r="C384" s="12">
        <v>500</v>
      </c>
      <c r="D384" s="5">
        <v>1958.8</v>
      </c>
    </row>
    <row r="385" spans="1:4" ht="90" customHeight="1" x14ac:dyDescent="0.3">
      <c r="A385" s="33" t="s">
        <v>566</v>
      </c>
      <c r="B385" s="12" t="s">
        <v>567</v>
      </c>
      <c r="C385" s="12">
        <v>500</v>
      </c>
      <c r="D385" s="5">
        <v>1958.8</v>
      </c>
    </row>
    <row r="386" spans="1:4" ht="110.25" customHeight="1" x14ac:dyDescent="0.3">
      <c r="A386" s="33" t="s">
        <v>605</v>
      </c>
      <c r="B386" s="12" t="s">
        <v>604</v>
      </c>
      <c r="C386" s="12">
        <v>500</v>
      </c>
      <c r="D386" s="5">
        <v>217996.85</v>
      </c>
    </row>
    <row r="387" spans="1:4" ht="130.5" customHeight="1" x14ac:dyDescent="0.3">
      <c r="A387" s="20" t="s">
        <v>529</v>
      </c>
      <c r="B387" s="12" t="s">
        <v>527</v>
      </c>
      <c r="C387" s="12">
        <v>100</v>
      </c>
      <c r="D387" s="5">
        <f>190323.76+35154</f>
        <v>225477.76000000001</v>
      </c>
    </row>
    <row r="388" spans="1:4" ht="109.5" customHeight="1" x14ac:dyDescent="0.3">
      <c r="A388" s="33" t="s">
        <v>583</v>
      </c>
      <c r="B388" s="12" t="s">
        <v>584</v>
      </c>
      <c r="C388" s="12">
        <v>200</v>
      </c>
      <c r="D388" s="5">
        <v>80000</v>
      </c>
    </row>
    <row r="389" spans="1:4" ht="60" customHeight="1" x14ac:dyDescent="0.3">
      <c r="A389" s="33" t="s">
        <v>570</v>
      </c>
      <c r="B389" s="12" t="s">
        <v>571</v>
      </c>
      <c r="C389" s="12">
        <v>200</v>
      </c>
      <c r="D389" s="5">
        <v>36000</v>
      </c>
    </row>
    <row r="390" spans="1:4" ht="115.5" customHeight="1" x14ac:dyDescent="0.3">
      <c r="A390" s="33" t="s">
        <v>683</v>
      </c>
      <c r="B390" s="12" t="s">
        <v>674</v>
      </c>
      <c r="C390" s="12">
        <v>100</v>
      </c>
      <c r="D390" s="5">
        <f>54400.24+32400.24</f>
        <v>86800.48</v>
      </c>
    </row>
    <row r="391" spans="1:4" ht="87.75" customHeight="1" x14ac:dyDescent="0.3">
      <c r="A391" s="33" t="s">
        <v>712</v>
      </c>
      <c r="B391" s="12" t="s">
        <v>674</v>
      </c>
      <c r="C391" s="12">
        <v>200</v>
      </c>
      <c r="D391" s="5">
        <v>22000</v>
      </c>
    </row>
    <row r="392" spans="1:4" ht="203.25" customHeight="1" x14ac:dyDescent="0.3">
      <c r="A392" s="33" t="s">
        <v>653</v>
      </c>
      <c r="B392" s="12" t="s">
        <v>652</v>
      </c>
      <c r="C392" s="12">
        <v>300</v>
      </c>
      <c r="D392" s="5">
        <v>200000</v>
      </c>
    </row>
    <row r="393" spans="1:4" ht="53.25" customHeight="1" x14ac:dyDescent="0.3">
      <c r="A393" s="33" t="s">
        <v>680</v>
      </c>
      <c r="B393" s="12" t="s">
        <v>677</v>
      </c>
      <c r="C393" s="12">
        <v>800</v>
      </c>
      <c r="D393" s="5">
        <v>50000</v>
      </c>
    </row>
    <row r="394" spans="1:4" ht="49.5" customHeight="1" x14ac:dyDescent="0.3">
      <c r="A394" s="33" t="s">
        <v>681</v>
      </c>
      <c r="B394" s="12" t="s">
        <v>678</v>
      </c>
      <c r="C394" s="12">
        <v>800</v>
      </c>
      <c r="D394" s="5">
        <v>50000</v>
      </c>
    </row>
    <row r="395" spans="1:4" ht="57" customHeight="1" x14ac:dyDescent="0.3">
      <c r="A395" s="33" t="s">
        <v>682</v>
      </c>
      <c r="B395" s="12" t="s">
        <v>679</v>
      </c>
      <c r="C395" s="12">
        <v>800</v>
      </c>
      <c r="D395" s="5">
        <v>50000</v>
      </c>
    </row>
    <row r="396" spans="1:4" ht="96.75" customHeight="1" x14ac:dyDescent="0.3">
      <c r="A396" s="33" t="s">
        <v>676</v>
      </c>
      <c r="B396" s="12" t="s">
        <v>675</v>
      </c>
      <c r="C396" s="12">
        <v>800</v>
      </c>
      <c r="D396" s="5">
        <v>27310.3</v>
      </c>
    </row>
    <row r="397" spans="1:4" ht="86.25" customHeight="1" x14ac:dyDescent="0.3">
      <c r="A397" s="33" t="s">
        <v>714</v>
      </c>
      <c r="B397" s="12" t="s">
        <v>713</v>
      </c>
      <c r="C397" s="12">
        <v>300</v>
      </c>
      <c r="D397" s="5">
        <v>20000</v>
      </c>
    </row>
    <row r="398" spans="1:4" ht="73.5" customHeight="1" x14ac:dyDescent="0.3">
      <c r="A398" s="33" t="s">
        <v>720</v>
      </c>
      <c r="B398" s="12" t="s">
        <v>719</v>
      </c>
      <c r="C398" s="12">
        <v>800</v>
      </c>
      <c r="D398" s="5">
        <v>14950</v>
      </c>
    </row>
    <row r="399" spans="1:4" ht="87.75" customHeight="1" x14ac:dyDescent="0.3">
      <c r="A399" s="20" t="s">
        <v>464</v>
      </c>
      <c r="B399" s="12" t="s">
        <v>358</v>
      </c>
      <c r="C399" s="12">
        <v>200</v>
      </c>
      <c r="D399" s="5">
        <f>997.44-440.68+2797.29</f>
        <v>3354.05</v>
      </c>
    </row>
    <row r="400" spans="1:4" ht="63.75" customHeight="1" x14ac:dyDescent="0.3">
      <c r="A400" s="20" t="s">
        <v>568</v>
      </c>
      <c r="B400" s="12" t="s">
        <v>569</v>
      </c>
      <c r="C400" s="12">
        <v>300</v>
      </c>
      <c r="D400" s="5">
        <f>2217974.52+55616.66</f>
        <v>2273591.1800000002</v>
      </c>
    </row>
    <row r="401" spans="1:4" ht="99" customHeight="1" x14ac:dyDescent="0.3">
      <c r="A401" s="20" t="s">
        <v>441</v>
      </c>
      <c r="B401" s="12" t="s">
        <v>325</v>
      </c>
      <c r="C401" s="12">
        <v>200</v>
      </c>
      <c r="D401" s="5">
        <f>10635.58+70364.42</f>
        <v>81000</v>
      </c>
    </row>
    <row r="402" spans="1:4" ht="149.25" customHeight="1" x14ac:dyDescent="0.3">
      <c r="A402" s="20" t="s">
        <v>607</v>
      </c>
      <c r="B402" s="12" t="s">
        <v>606</v>
      </c>
      <c r="C402" s="12">
        <v>200</v>
      </c>
      <c r="D402" s="5">
        <v>101433.22</v>
      </c>
    </row>
    <row r="403" spans="1:4" ht="57" customHeight="1" x14ac:dyDescent="0.3">
      <c r="A403" s="20" t="s">
        <v>585</v>
      </c>
      <c r="B403" s="12" t="s">
        <v>586</v>
      </c>
      <c r="C403" s="12">
        <v>800</v>
      </c>
      <c r="D403" s="5">
        <v>10000</v>
      </c>
    </row>
    <row r="404" spans="1:4" ht="33.75" customHeight="1" x14ac:dyDescent="0.3">
      <c r="A404" s="27" t="s">
        <v>377</v>
      </c>
      <c r="B404" s="28"/>
      <c r="C404" s="29"/>
      <c r="D404" s="13">
        <f>D28+D125+D192+D223+D246+D271+D275+D287+D324+D338+D344+D351+D358+D376</f>
        <v>520013512.19</v>
      </c>
    </row>
    <row r="405" spans="1:4" x14ac:dyDescent="0.3">
      <c r="A405" s="8"/>
      <c r="B405" s="9"/>
      <c r="C405" s="10"/>
      <c r="D405" s="32" t="s">
        <v>654</v>
      </c>
    </row>
    <row r="406" spans="1:4" x14ac:dyDescent="0.3">
      <c r="A406" s="6"/>
      <c r="B406" s="6"/>
      <c r="C406" s="7"/>
    </row>
    <row r="407" spans="1:4" s="4" customFormat="1" x14ac:dyDescent="0.3">
      <c r="A407" s="6"/>
      <c r="B407" s="6"/>
      <c r="C407" s="7"/>
    </row>
    <row r="408" spans="1:4" x14ac:dyDescent="0.3">
      <c r="A408" s="6"/>
      <c r="B408" s="6"/>
      <c r="C408" s="7"/>
    </row>
    <row r="409" spans="1:4" x14ac:dyDescent="0.3">
      <c r="A409" s="6"/>
      <c r="B409" s="6"/>
      <c r="C409" s="7"/>
    </row>
    <row r="410" spans="1:4" x14ac:dyDescent="0.3">
      <c r="A410" s="6"/>
      <c r="B410" s="6"/>
      <c r="C410" s="7"/>
    </row>
    <row r="411" spans="1:4" x14ac:dyDescent="0.3">
      <c r="A411" s="6"/>
      <c r="B411" s="6"/>
      <c r="C411" s="7"/>
    </row>
    <row r="412" spans="1:4" x14ac:dyDescent="0.3">
      <c r="A412" s="6"/>
      <c r="B412" s="6"/>
      <c r="C412" s="7"/>
    </row>
    <row r="413" spans="1:4" x14ac:dyDescent="0.3">
      <c r="A413" s="6"/>
      <c r="B413" s="6"/>
      <c r="C413" s="7"/>
    </row>
    <row r="414" spans="1:4" x14ac:dyDescent="0.3">
      <c r="A414" s="6"/>
      <c r="B414" s="6"/>
      <c r="C414" s="7"/>
    </row>
    <row r="415" spans="1:4" x14ac:dyDescent="0.3">
      <c r="A415" s="6"/>
      <c r="B415" s="6"/>
      <c r="C415" s="7"/>
    </row>
    <row r="416" spans="1:4" x14ac:dyDescent="0.3">
      <c r="A416" s="6"/>
      <c r="B416" s="6"/>
      <c r="C416" s="7"/>
    </row>
    <row r="417" spans="1:3" x14ac:dyDescent="0.3">
      <c r="A417" s="6"/>
      <c r="B417" s="6"/>
      <c r="C417" s="7"/>
    </row>
    <row r="418" spans="1:3" x14ac:dyDescent="0.3">
      <c r="A418" s="6"/>
      <c r="B418" s="6"/>
      <c r="C418" s="7"/>
    </row>
    <row r="419" spans="1:3" x14ac:dyDescent="0.3">
      <c r="A419" s="6"/>
      <c r="B419" s="6"/>
      <c r="C419" s="7"/>
    </row>
    <row r="420" spans="1:3" x14ac:dyDescent="0.3">
      <c r="A420" s="6"/>
      <c r="B420" s="6"/>
      <c r="C420" s="7"/>
    </row>
    <row r="421" spans="1:3" x14ac:dyDescent="0.3">
      <c r="A421" s="6"/>
      <c r="B421" s="6"/>
      <c r="C421" s="7"/>
    </row>
    <row r="422" spans="1:3" x14ac:dyDescent="0.3">
      <c r="A422" s="6"/>
      <c r="B422" s="6"/>
      <c r="C422" s="7"/>
    </row>
    <row r="423" spans="1:3" x14ac:dyDescent="0.3">
      <c r="A423" s="6"/>
      <c r="B423" s="6"/>
      <c r="C423" s="7"/>
    </row>
    <row r="424" spans="1:3" x14ac:dyDescent="0.3">
      <c r="A424" s="6"/>
      <c r="B424" s="6"/>
      <c r="C424" s="7"/>
    </row>
    <row r="425" spans="1:3" x14ac:dyDescent="0.3">
      <c r="A425" s="6"/>
      <c r="B425" s="6"/>
      <c r="C425" s="7"/>
    </row>
    <row r="426" spans="1:3" x14ac:dyDescent="0.3">
      <c r="A426" s="6"/>
      <c r="B426" s="6"/>
      <c r="C426" s="7"/>
    </row>
    <row r="427" spans="1:3" x14ac:dyDescent="0.3">
      <c r="A427" s="6"/>
      <c r="B427" s="6"/>
      <c r="C427" s="7"/>
    </row>
    <row r="428" spans="1:3" x14ac:dyDescent="0.3">
      <c r="A428" s="6"/>
      <c r="B428" s="6"/>
      <c r="C428" s="7"/>
    </row>
    <row r="429" spans="1:3" x14ac:dyDescent="0.3">
      <c r="A429" s="6"/>
      <c r="B429" s="6"/>
      <c r="C429" s="7"/>
    </row>
    <row r="430" spans="1:3" x14ac:dyDescent="0.3">
      <c r="A430" s="6"/>
      <c r="B430" s="6"/>
      <c r="C430" s="7"/>
    </row>
    <row r="431" spans="1:3" x14ac:dyDescent="0.3">
      <c r="A431" s="6"/>
      <c r="B431" s="6"/>
      <c r="C431" s="7"/>
    </row>
    <row r="432" spans="1:3" x14ac:dyDescent="0.3">
      <c r="A432" s="6"/>
      <c r="B432" s="6"/>
      <c r="C432" s="7"/>
    </row>
    <row r="433" spans="1:3" x14ac:dyDescent="0.3">
      <c r="A433" s="6"/>
      <c r="B433" s="6"/>
      <c r="C433" s="7"/>
    </row>
    <row r="434" spans="1:3" x14ac:dyDescent="0.3">
      <c r="A434" s="6"/>
      <c r="B434" s="6"/>
      <c r="C434" s="7"/>
    </row>
    <row r="435" spans="1:3" x14ac:dyDescent="0.3">
      <c r="A435" s="6"/>
      <c r="B435" s="6"/>
      <c r="C435" s="7"/>
    </row>
    <row r="436" spans="1:3" x14ac:dyDescent="0.3">
      <c r="A436" s="6"/>
      <c r="B436" s="6"/>
      <c r="C436" s="7"/>
    </row>
    <row r="437" spans="1:3" x14ac:dyDescent="0.3">
      <c r="A437" s="6"/>
      <c r="B437" s="6"/>
      <c r="C437" s="7"/>
    </row>
    <row r="438" spans="1:3" x14ac:dyDescent="0.3">
      <c r="A438" s="6"/>
      <c r="B438" s="6"/>
      <c r="C438" s="7"/>
    </row>
    <row r="439" spans="1:3" x14ac:dyDescent="0.3">
      <c r="A439" s="6"/>
      <c r="B439" s="6"/>
      <c r="C439" s="7"/>
    </row>
    <row r="440" spans="1:3" x14ac:dyDescent="0.3">
      <c r="A440" s="6"/>
      <c r="B440" s="6"/>
      <c r="C440" s="7"/>
    </row>
    <row r="441" spans="1:3" x14ac:dyDescent="0.3">
      <c r="A441" s="6"/>
      <c r="B441" s="6"/>
      <c r="C441" s="7"/>
    </row>
    <row r="442" spans="1:3" x14ac:dyDescent="0.3">
      <c r="A442" s="6"/>
      <c r="B442" s="6"/>
      <c r="C442" s="7"/>
    </row>
    <row r="443" spans="1:3" x14ac:dyDescent="0.3">
      <c r="A443" s="6"/>
      <c r="B443" s="6"/>
      <c r="C443" s="7"/>
    </row>
    <row r="444" spans="1:3" x14ac:dyDescent="0.3">
      <c r="A444" s="6"/>
      <c r="B444" s="6"/>
      <c r="C444" s="7"/>
    </row>
    <row r="445" spans="1:3" x14ac:dyDescent="0.3">
      <c r="A445" s="6"/>
      <c r="B445" s="6"/>
      <c r="C445" s="7"/>
    </row>
    <row r="446" spans="1:3" x14ac:dyDescent="0.3">
      <c r="A446" s="6"/>
      <c r="B446" s="6"/>
      <c r="C446" s="7"/>
    </row>
    <row r="447" spans="1:3" x14ac:dyDescent="0.3">
      <c r="A447" s="6"/>
      <c r="B447" s="6"/>
      <c r="C447" s="7"/>
    </row>
    <row r="448" spans="1:3" x14ac:dyDescent="0.3">
      <c r="A448" s="6"/>
      <c r="B448" s="6"/>
      <c r="C448" s="7"/>
    </row>
    <row r="449" spans="1:3" x14ac:dyDescent="0.3">
      <c r="A449" s="6"/>
      <c r="B449" s="6"/>
      <c r="C449" s="7"/>
    </row>
    <row r="450" spans="1:3" x14ac:dyDescent="0.3">
      <c r="A450" s="6"/>
      <c r="B450" s="6"/>
      <c r="C450" s="7"/>
    </row>
    <row r="451" spans="1:3" x14ac:dyDescent="0.3">
      <c r="A451" s="6"/>
      <c r="B451" s="6"/>
      <c r="C451" s="7"/>
    </row>
    <row r="452" spans="1:3" x14ac:dyDescent="0.3">
      <c r="A452" s="6"/>
      <c r="B452" s="6"/>
      <c r="C452" s="7"/>
    </row>
    <row r="453" spans="1:3" x14ac:dyDescent="0.3">
      <c r="A453" s="6"/>
      <c r="B453" s="6"/>
      <c r="C453" s="7"/>
    </row>
    <row r="454" spans="1:3" x14ac:dyDescent="0.3">
      <c r="A454" s="6"/>
      <c r="B454" s="6"/>
      <c r="C454" s="7"/>
    </row>
    <row r="455" spans="1:3" x14ac:dyDescent="0.3">
      <c r="A455" s="6"/>
      <c r="B455" s="6"/>
      <c r="C455" s="7"/>
    </row>
    <row r="456" spans="1:3" x14ac:dyDescent="0.3">
      <c r="A456" s="6"/>
      <c r="B456" s="6"/>
      <c r="C456" s="7"/>
    </row>
    <row r="457" spans="1:3" x14ac:dyDescent="0.3">
      <c r="A457" s="6"/>
      <c r="B457" s="6"/>
      <c r="C457" s="7"/>
    </row>
    <row r="458" spans="1:3" x14ac:dyDescent="0.3">
      <c r="A458" s="6"/>
      <c r="B458" s="6"/>
      <c r="C458" s="7"/>
    </row>
    <row r="459" spans="1:3" x14ac:dyDescent="0.3">
      <c r="A459" s="6"/>
      <c r="B459" s="6"/>
      <c r="C459" s="7"/>
    </row>
    <row r="460" spans="1:3" x14ac:dyDescent="0.3">
      <c r="A460" s="6"/>
      <c r="B460" s="6"/>
      <c r="C460" s="7"/>
    </row>
    <row r="461" spans="1:3" x14ac:dyDescent="0.3">
      <c r="A461" s="6"/>
      <c r="B461" s="6"/>
      <c r="C461" s="7"/>
    </row>
    <row r="462" spans="1:3" x14ac:dyDescent="0.3">
      <c r="A462" s="6"/>
      <c r="B462" s="6"/>
      <c r="C462" s="7"/>
    </row>
    <row r="463" spans="1:3" x14ac:dyDescent="0.3">
      <c r="A463" s="6"/>
      <c r="B463" s="6"/>
      <c r="C463" s="7"/>
    </row>
    <row r="464" spans="1:3" x14ac:dyDescent="0.3">
      <c r="A464" s="6"/>
      <c r="B464" s="6"/>
      <c r="C464" s="7"/>
    </row>
    <row r="465" spans="1:3" x14ac:dyDescent="0.3">
      <c r="A465" s="6"/>
      <c r="B465" s="6"/>
      <c r="C465" s="7"/>
    </row>
    <row r="466" spans="1:3" x14ac:dyDescent="0.3">
      <c r="A466" s="6"/>
      <c r="B466" s="6"/>
      <c r="C466" s="7"/>
    </row>
    <row r="467" spans="1:3" x14ac:dyDescent="0.3">
      <c r="A467" s="6"/>
      <c r="B467" s="6"/>
      <c r="C467" s="7"/>
    </row>
    <row r="468" spans="1:3" x14ac:dyDescent="0.3">
      <c r="A468" s="6"/>
      <c r="B468" s="6"/>
      <c r="C468" s="7"/>
    </row>
    <row r="469" spans="1:3" x14ac:dyDescent="0.3">
      <c r="A469" s="6"/>
      <c r="B469" s="6"/>
      <c r="C469" s="7"/>
    </row>
    <row r="470" spans="1:3" x14ac:dyDescent="0.3">
      <c r="A470" s="6"/>
      <c r="B470" s="6"/>
      <c r="C470" s="7"/>
    </row>
    <row r="471" spans="1:3" x14ac:dyDescent="0.3">
      <c r="A471" s="6"/>
      <c r="B471" s="6"/>
      <c r="C471" s="7"/>
    </row>
    <row r="472" spans="1:3" x14ac:dyDescent="0.3">
      <c r="A472" s="6"/>
      <c r="B472" s="6"/>
      <c r="C472" s="7"/>
    </row>
    <row r="473" spans="1:3" x14ac:dyDescent="0.3">
      <c r="A473" s="6"/>
      <c r="B473" s="6"/>
      <c r="C473" s="7"/>
    </row>
    <row r="474" spans="1:3" x14ac:dyDescent="0.3">
      <c r="A474" s="6"/>
      <c r="B474" s="6"/>
      <c r="C474" s="7"/>
    </row>
    <row r="475" spans="1:3" x14ac:dyDescent="0.3">
      <c r="A475" s="6"/>
      <c r="B475" s="6"/>
      <c r="C475" s="7"/>
    </row>
    <row r="476" spans="1:3" x14ac:dyDescent="0.3">
      <c r="A476" s="6"/>
      <c r="B476" s="6"/>
      <c r="C476" s="7"/>
    </row>
    <row r="477" spans="1:3" x14ac:dyDescent="0.3">
      <c r="A477" s="6"/>
      <c r="B477" s="6"/>
      <c r="C477" s="7"/>
    </row>
    <row r="478" spans="1:3" x14ac:dyDescent="0.3">
      <c r="A478" s="6"/>
      <c r="B478" s="6"/>
      <c r="C478" s="7"/>
    </row>
    <row r="479" spans="1:3" x14ac:dyDescent="0.3">
      <c r="A479" s="6"/>
      <c r="B479" s="6"/>
      <c r="C479" s="7"/>
    </row>
    <row r="480" spans="1:3" x14ac:dyDescent="0.3">
      <c r="A480" s="6"/>
      <c r="B480" s="6"/>
      <c r="C480" s="7"/>
    </row>
    <row r="481" spans="1:3" x14ac:dyDescent="0.3">
      <c r="A481" s="6"/>
      <c r="B481" s="6"/>
      <c r="C481" s="7"/>
    </row>
    <row r="482" spans="1:3" x14ac:dyDescent="0.3">
      <c r="A482" s="6"/>
      <c r="B482" s="6"/>
      <c r="C482" s="7"/>
    </row>
    <row r="483" spans="1:3" x14ac:dyDescent="0.3">
      <c r="A483" s="6"/>
      <c r="B483" s="6"/>
      <c r="C483" s="7"/>
    </row>
    <row r="484" spans="1:3" x14ac:dyDescent="0.3">
      <c r="A484" s="6"/>
      <c r="B484" s="6"/>
      <c r="C484" s="7"/>
    </row>
    <row r="485" spans="1:3" x14ac:dyDescent="0.3">
      <c r="A485" s="6"/>
      <c r="B485" s="6"/>
      <c r="C485" s="7"/>
    </row>
    <row r="486" spans="1:3" x14ac:dyDescent="0.3">
      <c r="A486" s="6"/>
      <c r="B486" s="6"/>
      <c r="C486" s="7"/>
    </row>
    <row r="487" spans="1:3" x14ac:dyDescent="0.3">
      <c r="A487" s="6"/>
      <c r="B487" s="6"/>
      <c r="C487" s="7"/>
    </row>
    <row r="488" spans="1:3" x14ac:dyDescent="0.3">
      <c r="A488" s="6"/>
      <c r="B488" s="6"/>
      <c r="C488" s="7"/>
    </row>
    <row r="489" spans="1:3" x14ac:dyDescent="0.3">
      <c r="A489" s="6"/>
      <c r="B489" s="6"/>
      <c r="C489" s="7"/>
    </row>
    <row r="490" spans="1:3" x14ac:dyDescent="0.3">
      <c r="A490" s="6"/>
      <c r="B490" s="6"/>
      <c r="C490" s="7"/>
    </row>
    <row r="491" spans="1:3" x14ac:dyDescent="0.3">
      <c r="A491" s="6"/>
      <c r="B491" s="6"/>
      <c r="C491" s="7"/>
    </row>
    <row r="492" spans="1:3" x14ac:dyDescent="0.3">
      <c r="A492" s="6"/>
      <c r="B492" s="6"/>
      <c r="C492" s="7"/>
    </row>
    <row r="493" spans="1:3" x14ac:dyDescent="0.3">
      <c r="A493" s="6"/>
      <c r="B493" s="6"/>
      <c r="C493" s="7"/>
    </row>
    <row r="494" spans="1:3" x14ac:dyDescent="0.3">
      <c r="A494" s="6"/>
      <c r="B494" s="6"/>
      <c r="C494" s="7"/>
    </row>
    <row r="495" spans="1:3" x14ac:dyDescent="0.3">
      <c r="A495" s="6"/>
      <c r="B495" s="6"/>
      <c r="C495" s="7"/>
    </row>
    <row r="496" spans="1:3" x14ac:dyDescent="0.3">
      <c r="A496" s="6"/>
      <c r="B496" s="6"/>
      <c r="C496" s="7"/>
    </row>
    <row r="497" spans="1:3" x14ac:dyDescent="0.3">
      <c r="A497" s="6"/>
      <c r="B497" s="6"/>
      <c r="C497" s="7"/>
    </row>
    <row r="498" spans="1:3" x14ac:dyDescent="0.3">
      <c r="A498" s="6"/>
      <c r="B498" s="6"/>
      <c r="C498" s="7"/>
    </row>
    <row r="499" spans="1:3" x14ac:dyDescent="0.3">
      <c r="A499" s="6"/>
      <c r="B499" s="6"/>
      <c r="C499" s="7"/>
    </row>
    <row r="500" spans="1:3" x14ac:dyDescent="0.3">
      <c r="A500" s="6"/>
      <c r="B500" s="6"/>
      <c r="C500" s="7"/>
    </row>
    <row r="501" spans="1:3" x14ac:dyDescent="0.3">
      <c r="A501" s="6"/>
      <c r="B501" s="6"/>
      <c r="C501" s="7"/>
    </row>
    <row r="502" spans="1:3" x14ac:dyDescent="0.3">
      <c r="A502" s="6"/>
      <c r="B502" s="6"/>
      <c r="C502" s="7"/>
    </row>
    <row r="503" spans="1:3" x14ac:dyDescent="0.3">
      <c r="A503" s="6"/>
      <c r="B503" s="6"/>
      <c r="C503" s="7"/>
    </row>
    <row r="504" spans="1:3" x14ac:dyDescent="0.3">
      <c r="A504" s="6"/>
      <c r="B504" s="6"/>
      <c r="C504" s="7"/>
    </row>
    <row r="505" spans="1:3" x14ac:dyDescent="0.3">
      <c r="A505" s="6"/>
      <c r="B505" s="6"/>
      <c r="C505" s="7"/>
    </row>
    <row r="506" spans="1:3" x14ac:dyDescent="0.3">
      <c r="A506" s="6"/>
      <c r="B506" s="6"/>
      <c r="C506" s="7"/>
    </row>
    <row r="507" spans="1:3" x14ac:dyDescent="0.3">
      <c r="A507" s="6"/>
      <c r="B507" s="6"/>
      <c r="C507" s="7"/>
    </row>
    <row r="508" spans="1:3" x14ac:dyDescent="0.3">
      <c r="A508" s="6"/>
      <c r="B508" s="6"/>
      <c r="C508" s="7"/>
    </row>
    <row r="509" spans="1:3" x14ac:dyDescent="0.3">
      <c r="A509" s="6"/>
      <c r="B509" s="6"/>
      <c r="C509" s="7"/>
    </row>
    <row r="510" spans="1:3" x14ac:dyDescent="0.3">
      <c r="A510" s="6"/>
      <c r="B510" s="6"/>
      <c r="C510" s="7"/>
    </row>
    <row r="511" spans="1:3" x14ac:dyDescent="0.3">
      <c r="A511" s="6"/>
      <c r="B511" s="6"/>
      <c r="C511" s="7"/>
    </row>
    <row r="512" spans="1:3" x14ac:dyDescent="0.3">
      <c r="A512" s="6"/>
      <c r="B512" s="6"/>
      <c r="C512" s="7"/>
    </row>
    <row r="513" spans="1:3" x14ac:dyDescent="0.3">
      <c r="A513" s="6"/>
      <c r="B513" s="6"/>
      <c r="C513" s="7"/>
    </row>
    <row r="514" spans="1:3" x14ac:dyDescent="0.3">
      <c r="A514" s="6"/>
      <c r="B514" s="6"/>
      <c r="C514" s="7"/>
    </row>
    <row r="515" spans="1:3" x14ac:dyDescent="0.3">
      <c r="A515" s="6"/>
      <c r="B515" s="6"/>
      <c r="C515" s="7"/>
    </row>
    <row r="516" spans="1:3" x14ac:dyDescent="0.3">
      <c r="A516" s="6"/>
      <c r="B516" s="6"/>
      <c r="C516" s="7"/>
    </row>
    <row r="517" spans="1:3" x14ac:dyDescent="0.3">
      <c r="A517" s="6"/>
      <c r="B517" s="6"/>
      <c r="C517" s="7"/>
    </row>
    <row r="518" spans="1:3" x14ac:dyDescent="0.3">
      <c r="A518" s="6"/>
      <c r="B518" s="6"/>
      <c r="C518" s="7"/>
    </row>
    <row r="519" spans="1:3" x14ac:dyDescent="0.3">
      <c r="A519" s="6"/>
      <c r="B519" s="6"/>
      <c r="C519" s="7"/>
    </row>
    <row r="520" spans="1:3" x14ac:dyDescent="0.3">
      <c r="A520" s="6"/>
      <c r="B520" s="6"/>
      <c r="C520" s="7"/>
    </row>
    <row r="521" spans="1:3" x14ac:dyDescent="0.3">
      <c r="A521" s="6"/>
      <c r="B521" s="6"/>
      <c r="C521" s="7"/>
    </row>
    <row r="522" spans="1:3" x14ac:dyDescent="0.3">
      <c r="A522" s="6"/>
      <c r="B522" s="6"/>
      <c r="C522" s="7"/>
    </row>
    <row r="523" spans="1:3" x14ac:dyDescent="0.3">
      <c r="A523" s="6"/>
      <c r="B523" s="6"/>
      <c r="C523" s="7"/>
    </row>
    <row r="524" spans="1:3" x14ac:dyDescent="0.3">
      <c r="A524" s="6"/>
      <c r="B524" s="6"/>
      <c r="C524" s="7"/>
    </row>
    <row r="525" spans="1:3" x14ac:dyDescent="0.3">
      <c r="A525" s="6"/>
      <c r="B525" s="6"/>
      <c r="C525" s="7"/>
    </row>
    <row r="526" spans="1:3" x14ac:dyDescent="0.3">
      <c r="A526" s="6"/>
      <c r="B526" s="6"/>
      <c r="C526" s="7"/>
    </row>
    <row r="527" spans="1:3" x14ac:dyDescent="0.3">
      <c r="A527" s="6"/>
      <c r="B527" s="6"/>
      <c r="C527" s="7"/>
    </row>
    <row r="528" spans="1:3" x14ac:dyDescent="0.3">
      <c r="A528" s="6"/>
      <c r="B528" s="6"/>
      <c r="C528" s="7"/>
    </row>
    <row r="529" spans="1:3" x14ac:dyDescent="0.3">
      <c r="A529" s="6"/>
      <c r="B529" s="6"/>
      <c r="C529" s="7"/>
    </row>
    <row r="530" spans="1:3" x14ac:dyDescent="0.3">
      <c r="A530" s="6"/>
      <c r="B530" s="6"/>
      <c r="C530" s="7"/>
    </row>
    <row r="531" spans="1:3" x14ac:dyDescent="0.3">
      <c r="A531" s="6"/>
      <c r="B531" s="6"/>
      <c r="C531" s="7"/>
    </row>
    <row r="532" spans="1:3" x14ac:dyDescent="0.3">
      <c r="A532" s="6"/>
      <c r="B532" s="6"/>
      <c r="C532" s="7"/>
    </row>
    <row r="533" spans="1:3" x14ac:dyDescent="0.3">
      <c r="A533" s="6"/>
      <c r="B533" s="6"/>
      <c r="C533" s="7"/>
    </row>
    <row r="534" spans="1:3" x14ac:dyDescent="0.3">
      <c r="A534" s="6"/>
      <c r="B534" s="6"/>
      <c r="C534" s="7"/>
    </row>
    <row r="535" spans="1:3" x14ac:dyDescent="0.3">
      <c r="A535" s="6"/>
      <c r="B535" s="6"/>
      <c r="C535" s="7"/>
    </row>
    <row r="536" spans="1:3" x14ac:dyDescent="0.3">
      <c r="A536" s="6"/>
      <c r="B536" s="6"/>
      <c r="C536" s="7"/>
    </row>
    <row r="537" spans="1:3" x14ac:dyDescent="0.3">
      <c r="A537" s="6"/>
      <c r="B537" s="6"/>
      <c r="C537" s="7"/>
    </row>
    <row r="538" spans="1:3" x14ac:dyDescent="0.3">
      <c r="A538" s="6"/>
      <c r="B538" s="6"/>
      <c r="C538" s="7"/>
    </row>
    <row r="539" spans="1:3" x14ac:dyDescent="0.3">
      <c r="A539" s="6"/>
      <c r="B539" s="6"/>
      <c r="C539" s="7"/>
    </row>
    <row r="540" spans="1:3" x14ac:dyDescent="0.3">
      <c r="A540" s="6"/>
      <c r="B540" s="6"/>
      <c r="C540" s="7"/>
    </row>
    <row r="541" spans="1:3" x14ac:dyDescent="0.3">
      <c r="A541" s="6"/>
      <c r="B541" s="6"/>
      <c r="C541" s="7"/>
    </row>
    <row r="542" spans="1:3" x14ac:dyDescent="0.3">
      <c r="A542" s="6"/>
      <c r="B542" s="6"/>
      <c r="C542" s="7"/>
    </row>
    <row r="543" spans="1:3" x14ac:dyDescent="0.3">
      <c r="A543" s="6"/>
      <c r="B543" s="6"/>
      <c r="C543" s="7"/>
    </row>
    <row r="544" spans="1:3" x14ac:dyDescent="0.3">
      <c r="A544" s="6"/>
      <c r="B544" s="6"/>
      <c r="C544" s="7"/>
    </row>
    <row r="545" spans="1:3" x14ac:dyDescent="0.3">
      <c r="A545" s="6"/>
      <c r="B545" s="6"/>
      <c r="C545" s="7"/>
    </row>
    <row r="546" spans="1:3" x14ac:dyDescent="0.3">
      <c r="A546" s="6"/>
      <c r="B546" s="6"/>
      <c r="C546" s="7"/>
    </row>
    <row r="547" spans="1:3" x14ac:dyDescent="0.3">
      <c r="A547" s="6"/>
      <c r="B547" s="6"/>
      <c r="C547" s="7"/>
    </row>
    <row r="548" spans="1:3" x14ac:dyDescent="0.3">
      <c r="A548" s="6"/>
      <c r="B548" s="6"/>
      <c r="C548" s="7"/>
    </row>
    <row r="549" spans="1:3" x14ac:dyDescent="0.3">
      <c r="A549" s="6"/>
      <c r="B549" s="6"/>
      <c r="C549" s="7"/>
    </row>
    <row r="550" spans="1:3" x14ac:dyDescent="0.3">
      <c r="A550" s="6"/>
      <c r="B550" s="6"/>
      <c r="C550" s="7"/>
    </row>
    <row r="551" spans="1:3" x14ac:dyDescent="0.3">
      <c r="A551" s="6"/>
      <c r="B551" s="6"/>
      <c r="C551" s="7"/>
    </row>
    <row r="552" spans="1:3" x14ac:dyDescent="0.3">
      <c r="A552" s="6"/>
      <c r="B552" s="6"/>
      <c r="C552" s="7"/>
    </row>
    <row r="553" spans="1:3" x14ac:dyDescent="0.3">
      <c r="A553" s="6"/>
      <c r="B553" s="6"/>
      <c r="C553" s="7"/>
    </row>
    <row r="554" spans="1:3" x14ac:dyDescent="0.3">
      <c r="A554" s="6"/>
      <c r="B554" s="6"/>
      <c r="C554" s="7"/>
    </row>
    <row r="555" spans="1:3" x14ac:dyDescent="0.3">
      <c r="A555" s="6"/>
      <c r="B555" s="6"/>
      <c r="C555" s="7"/>
    </row>
    <row r="556" spans="1:3" x14ac:dyDescent="0.3">
      <c r="A556" s="6"/>
      <c r="B556" s="6"/>
      <c r="C556" s="7"/>
    </row>
    <row r="557" spans="1:3" x14ac:dyDescent="0.3">
      <c r="A557" s="6"/>
      <c r="B557" s="6"/>
      <c r="C557" s="7"/>
    </row>
    <row r="558" spans="1:3" x14ac:dyDescent="0.3">
      <c r="A558" s="6"/>
      <c r="B558" s="6"/>
      <c r="C558" s="7"/>
    </row>
    <row r="559" spans="1:3" x14ac:dyDescent="0.3">
      <c r="A559" s="6"/>
      <c r="B559" s="6"/>
      <c r="C559" s="7"/>
    </row>
    <row r="560" spans="1:3" x14ac:dyDescent="0.3">
      <c r="A560" s="6"/>
      <c r="B560" s="6"/>
      <c r="C560" s="7"/>
    </row>
    <row r="561" spans="1:3" x14ac:dyDescent="0.3">
      <c r="A561" s="6"/>
      <c r="B561" s="6"/>
      <c r="C561" s="7"/>
    </row>
    <row r="562" spans="1:3" x14ac:dyDescent="0.3">
      <c r="A562" s="6"/>
      <c r="B562" s="6"/>
      <c r="C562" s="7"/>
    </row>
    <row r="563" spans="1:3" x14ac:dyDescent="0.3">
      <c r="A563" s="6"/>
      <c r="B563" s="6"/>
      <c r="C563" s="7"/>
    </row>
    <row r="564" spans="1:3" x14ac:dyDescent="0.3">
      <c r="A564" s="6"/>
      <c r="B564" s="6"/>
      <c r="C564" s="7"/>
    </row>
    <row r="565" spans="1:3" x14ac:dyDescent="0.3">
      <c r="A565" s="6"/>
      <c r="B565" s="6"/>
      <c r="C565" s="7"/>
    </row>
    <row r="566" spans="1:3" x14ac:dyDescent="0.3">
      <c r="A566" s="6"/>
      <c r="B566" s="6"/>
      <c r="C566" s="7"/>
    </row>
    <row r="567" spans="1:3" x14ac:dyDescent="0.3">
      <c r="A567" s="6"/>
      <c r="B567" s="6"/>
      <c r="C567" s="7"/>
    </row>
    <row r="568" spans="1:3" x14ac:dyDescent="0.3">
      <c r="A568" s="6"/>
      <c r="B568" s="6"/>
      <c r="C568" s="7"/>
    </row>
    <row r="569" spans="1:3" x14ac:dyDescent="0.3">
      <c r="A569" s="6"/>
      <c r="B569" s="6"/>
      <c r="C569" s="7"/>
    </row>
    <row r="570" spans="1:3" x14ac:dyDescent="0.3">
      <c r="A570" s="6"/>
      <c r="B570" s="6"/>
      <c r="C570" s="7"/>
    </row>
    <row r="571" spans="1:3" x14ac:dyDescent="0.3">
      <c r="A571" s="6"/>
      <c r="B571" s="6"/>
      <c r="C571" s="7"/>
    </row>
    <row r="572" spans="1:3" x14ac:dyDescent="0.3">
      <c r="A572" s="6"/>
      <c r="B572" s="6"/>
      <c r="C572" s="7"/>
    </row>
    <row r="573" spans="1:3" x14ac:dyDescent="0.3">
      <c r="A573" s="6"/>
      <c r="B573" s="6"/>
      <c r="C573" s="7"/>
    </row>
    <row r="574" spans="1:3" x14ac:dyDescent="0.3">
      <c r="A574" s="6"/>
      <c r="B574" s="6"/>
      <c r="C574" s="7"/>
    </row>
    <row r="575" spans="1:3" x14ac:dyDescent="0.3">
      <c r="A575" s="6"/>
      <c r="B575" s="6"/>
      <c r="C575" s="7"/>
    </row>
    <row r="576" spans="1:3" x14ac:dyDescent="0.3">
      <c r="A576" s="6"/>
      <c r="B576" s="6"/>
      <c r="C576" s="7"/>
    </row>
    <row r="577" spans="1:3" x14ac:dyDescent="0.3">
      <c r="A577" s="6"/>
      <c r="B577" s="6"/>
      <c r="C577" s="7"/>
    </row>
    <row r="578" spans="1:3" x14ac:dyDescent="0.3">
      <c r="A578" s="6"/>
      <c r="B578" s="6"/>
      <c r="C578" s="7"/>
    </row>
    <row r="579" spans="1:3" x14ac:dyDescent="0.3">
      <c r="A579" s="6"/>
      <c r="B579" s="6"/>
      <c r="C579" s="7"/>
    </row>
    <row r="580" spans="1:3" x14ac:dyDescent="0.3">
      <c r="A580" s="6"/>
      <c r="B580" s="6"/>
      <c r="C580" s="7"/>
    </row>
    <row r="581" spans="1:3" x14ac:dyDescent="0.3">
      <c r="A581" s="6"/>
      <c r="B581" s="6"/>
      <c r="C581" s="7"/>
    </row>
    <row r="582" spans="1:3" x14ac:dyDescent="0.3">
      <c r="A582" s="6"/>
      <c r="B582" s="6"/>
      <c r="C582" s="7"/>
    </row>
    <row r="583" spans="1:3" x14ac:dyDescent="0.3">
      <c r="A583" s="6"/>
      <c r="B583" s="6"/>
      <c r="C583" s="7"/>
    </row>
    <row r="584" spans="1:3" x14ac:dyDescent="0.3">
      <c r="A584" s="6"/>
      <c r="B584" s="6"/>
      <c r="C584" s="7"/>
    </row>
    <row r="585" spans="1:3" x14ac:dyDescent="0.3">
      <c r="A585" s="6"/>
      <c r="B585" s="6"/>
      <c r="C585" s="7"/>
    </row>
    <row r="586" spans="1:3" x14ac:dyDescent="0.3">
      <c r="A586" s="6"/>
      <c r="B586" s="6"/>
      <c r="C586" s="7"/>
    </row>
    <row r="587" spans="1:3" x14ac:dyDescent="0.3">
      <c r="A587" s="6"/>
      <c r="B587" s="6"/>
      <c r="C587" s="7"/>
    </row>
    <row r="588" spans="1:3" x14ac:dyDescent="0.3">
      <c r="A588" s="6"/>
      <c r="B588" s="6"/>
      <c r="C588" s="7"/>
    </row>
    <row r="589" spans="1:3" x14ac:dyDescent="0.3">
      <c r="A589" s="6"/>
      <c r="B589" s="6"/>
      <c r="C589" s="7"/>
    </row>
    <row r="590" spans="1:3" x14ac:dyDescent="0.3">
      <c r="A590" s="6"/>
      <c r="B590" s="6"/>
      <c r="C590" s="7"/>
    </row>
    <row r="591" spans="1:3" x14ac:dyDescent="0.3">
      <c r="A591" s="6"/>
      <c r="B591" s="6"/>
      <c r="C591" s="7"/>
    </row>
    <row r="592" spans="1:3" x14ac:dyDescent="0.3">
      <c r="A592" s="6"/>
      <c r="B592" s="6"/>
      <c r="C592" s="7"/>
    </row>
    <row r="593" spans="1:3" x14ac:dyDescent="0.3">
      <c r="A593" s="6"/>
      <c r="B593" s="6"/>
      <c r="C593" s="7"/>
    </row>
    <row r="594" spans="1:3" x14ac:dyDescent="0.3">
      <c r="A594" s="6"/>
      <c r="B594" s="6"/>
      <c r="C594" s="7"/>
    </row>
    <row r="595" spans="1:3" x14ac:dyDescent="0.3">
      <c r="A595" s="6"/>
      <c r="B595" s="6"/>
      <c r="C595" s="7"/>
    </row>
    <row r="596" spans="1:3" x14ac:dyDescent="0.3">
      <c r="A596" s="6"/>
      <c r="B596" s="6"/>
      <c r="C596" s="7"/>
    </row>
    <row r="597" spans="1:3" x14ac:dyDescent="0.3">
      <c r="A597" s="6"/>
      <c r="B597" s="6"/>
      <c r="C597" s="7"/>
    </row>
    <row r="598" spans="1:3" x14ac:dyDescent="0.3">
      <c r="A598" s="6"/>
      <c r="B598" s="6"/>
      <c r="C598" s="7"/>
    </row>
    <row r="599" spans="1:3" x14ac:dyDescent="0.3">
      <c r="A599" s="6"/>
      <c r="B599" s="6"/>
      <c r="C599" s="7"/>
    </row>
    <row r="600" spans="1:3" x14ac:dyDescent="0.3">
      <c r="A600" s="6"/>
      <c r="B600" s="6"/>
      <c r="C600" s="7"/>
    </row>
    <row r="601" spans="1:3" x14ac:dyDescent="0.3">
      <c r="A601" s="6"/>
      <c r="B601" s="6"/>
      <c r="C601" s="7"/>
    </row>
    <row r="602" spans="1:3" x14ac:dyDescent="0.3">
      <c r="A602" s="6"/>
      <c r="B602" s="6"/>
      <c r="C602" s="7"/>
    </row>
    <row r="603" spans="1:3" x14ac:dyDescent="0.3">
      <c r="A603" s="6"/>
      <c r="B603" s="6"/>
      <c r="C603" s="7"/>
    </row>
    <row r="604" spans="1:3" x14ac:dyDescent="0.3">
      <c r="A604" s="6"/>
      <c r="B604" s="6"/>
      <c r="C604" s="7"/>
    </row>
    <row r="605" spans="1:3" x14ac:dyDescent="0.3">
      <c r="A605" s="6"/>
      <c r="B605" s="6"/>
      <c r="C605" s="7"/>
    </row>
    <row r="606" spans="1:3" x14ac:dyDescent="0.3">
      <c r="A606" s="6"/>
      <c r="B606" s="6"/>
      <c r="C606" s="7"/>
    </row>
    <row r="607" spans="1:3" x14ac:dyDescent="0.3">
      <c r="A607" s="6"/>
      <c r="B607" s="6"/>
      <c r="C607" s="7"/>
    </row>
    <row r="608" spans="1:3" x14ac:dyDescent="0.3">
      <c r="A608" s="6"/>
      <c r="B608" s="6"/>
      <c r="C608" s="7"/>
    </row>
    <row r="609" spans="1:3" x14ac:dyDescent="0.3">
      <c r="A609" s="6"/>
      <c r="B609" s="6"/>
      <c r="C609" s="7"/>
    </row>
    <row r="610" spans="1:3" x14ac:dyDescent="0.3">
      <c r="A610" s="6"/>
      <c r="B610" s="6"/>
      <c r="C610" s="7"/>
    </row>
    <row r="611" spans="1:3" x14ac:dyDescent="0.3">
      <c r="A611" s="6"/>
      <c r="B611" s="6"/>
      <c r="C611" s="7"/>
    </row>
    <row r="612" spans="1:3" x14ac:dyDescent="0.3">
      <c r="A612" s="6"/>
      <c r="B612" s="6"/>
      <c r="C612" s="7"/>
    </row>
    <row r="613" spans="1:3" x14ac:dyDescent="0.3">
      <c r="A613" s="6"/>
      <c r="B613" s="6"/>
      <c r="C613" s="7"/>
    </row>
    <row r="614" spans="1:3" x14ac:dyDescent="0.3">
      <c r="A614" s="6"/>
      <c r="B614" s="6"/>
      <c r="C614" s="7"/>
    </row>
    <row r="615" spans="1:3" x14ac:dyDescent="0.3">
      <c r="A615" s="6"/>
      <c r="B615" s="6"/>
      <c r="C615" s="7"/>
    </row>
    <row r="616" spans="1:3" x14ac:dyDescent="0.3">
      <c r="A616" s="6"/>
      <c r="B616" s="6"/>
      <c r="C616" s="7"/>
    </row>
    <row r="617" spans="1:3" x14ac:dyDescent="0.3">
      <c r="A617" s="6"/>
      <c r="B617" s="6"/>
      <c r="C617" s="7"/>
    </row>
    <row r="618" spans="1:3" x14ac:dyDescent="0.3">
      <c r="A618" s="6"/>
      <c r="B618" s="6"/>
      <c r="C618" s="7"/>
    </row>
    <row r="619" spans="1:3" x14ac:dyDescent="0.3">
      <c r="A619" s="6"/>
      <c r="B619" s="6"/>
      <c r="C619" s="7"/>
    </row>
    <row r="620" spans="1:3" x14ac:dyDescent="0.3">
      <c r="A620" s="6"/>
      <c r="B620" s="6"/>
      <c r="C620" s="7"/>
    </row>
    <row r="621" spans="1:3" x14ac:dyDescent="0.3">
      <c r="A621" s="6"/>
      <c r="B621" s="6"/>
      <c r="C621" s="7"/>
    </row>
    <row r="622" spans="1:3" x14ac:dyDescent="0.3">
      <c r="A622" s="6"/>
      <c r="B622" s="6"/>
      <c r="C622" s="7"/>
    </row>
    <row r="623" spans="1:3" x14ac:dyDescent="0.3">
      <c r="A623" s="6"/>
      <c r="B623" s="6"/>
      <c r="C623" s="7"/>
    </row>
    <row r="624" spans="1:3" x14ac:dyDescent="0.3">
      <c r="A624" s="6"/>
      <c r="B624" s="6"/>
      <c r="C624" s="7"/>
    </row>
    <row r="625" spans="1:3" x14ac:dyDescent="0.3">
      <c r="A625" s="6"/>
      <c r="B625" s="6"/>
      <c r="C625" s="7"/>
    </row>
    <row r="626" spans="1:3" x14ac:dyDescent="0.3">
      <c r="A626" s="6"/>
      <c r="B626" s="6"/>
      <c r="C626" s="7"/>
    </row>
    <row r="627" spans="1:3" x14ac:dyDescent="0.3">
      <c r="A627" s="6"/>
      <c r="B627" s="6"/>
      <c r="C627" s="7"/>
    </row>
    <row r="628" spans="1:3" x14ac:dyDescent="0.3">
      <c r="A628" s="6"/>
      <c r="B628" s="6"/>
      <c r="C628" s="7"/>
    </row>
    <row r="629" spans="1:3" x14ac:dyDescent="0.3">
      <c r="A629" s="6"/>
      <c r="B629" s="6"/>
      <c r="C629" s="7"/>
    </row>
    <row r="630" spans="1:3" x14ac:dyDescent="0.3">
      <c r="A630" s="6"/>
      <c r="B630" s="6"/>
      <c r="C630" s="7"/>
    </row>
    <row r="631" spans="1:3" x14ac:dyDescent="0.3">
      <c r="A631" s="6"/>
      <c r="B631" s="6"/>
      <c r="C631" s="7"/>
    </row>
    <row r="632" spans="1:3" x14ac:dyDescent="0.3">
      <c r="A632" s="6"/>
      <c r="B632" s="6"/>
      <c r="C632" s="7"/>
    </row>
    <row r="633" spans="1:3" x14ac:dyDescent="0.3">
      <c r="A633" s="6"/>
      <c r="B633" s="6"/>
      <c r="C633" s="7"/>
    </row>
    <row r="634" spans="1:3" x14ac:dyDescent="0.3">
      <c r="A634" s="6"/>
      <c r="B634" s="6"/>
      <c r="C634" s="7"/>
    </row>
    <row r="635" spans="1:3" x14ac:dyDescent="0.3">
      <c r="A635" s="6"/>
      <c r="B635" s="6"/>
      <c r="C635" s="7"/>
    </row>
    <row r="636" spans="1:3" x14ac:dyDescent="0.3">
      <c r="A636" s="6"/>
      <c r="B636" s="6"/>
      <c r="C636" s="7"/>
    </row>
    <row r="637" spans="1:3" x14ac:dyDescent="0.3">
      <c r="A637" s="6"/>
      <c r="B637" s="6"/>
      <c r="C637" s="7"/>
    </row>
    <row r="638" spans="1:3" x14ac:dyDescent="0.3">
      <c r="A638" s="6"/>
      <c r="B638" s="6"/>
      <c r="C638" s="7"/>
    </row>
    <row r="639" spans="1:3" x14ac:dyDescent="0.3">
      <c r="A639" s="6"/>
      <c r="B639" s="6"/>
      <c r="C639" s="7"/>
    </row>
    <row r="640" spans="1:3" x14ac:dyDescent="0.3">
      <c r="A640" s="6"/>
      <c r="B640" s="6"/>
      <c r="C640" s="7"/>
    </row>
    <row r="641" spans="1:3" x14ac:dyDescent="0.3">
      <c r="A641" s="6"/>
      <c r="B641" s="6"/>
      <c r="C641" s="7"/>
    </row>
    <row r="642" spans="1:3" x14ac:dyDescent="0.3">
      <c r="A642" s="6"/>
      <c r="B642" s="6"/>
      <c r="C642" s="7"/>
    </row>
    <row r="643" spans="1:3" x14ac:dyDescent="0.3">
      <c r="A643" s="6"/>
      <c r="B643" s="6"/>
      <c r="C643" s="7"/>
    </row>
    <row r="644" spans="1:3" x14ac:dyDescent="0.3">
      <c r="A644" s="6"/>
      <c r="B644" s="6"/>
      <c r="C644" s="7"/>
    </row>
    <row r="645" spans="1:3" x14ac:dyDescent="0.3">
      <c r="A645" s="6"/>
      <c r="B645" s="6"/>
      <c r="C645" s="7"/>
    </row>
    <row r="646" spans="1:3" x14ac:dyDescent="0.3">
      <c r="A646" s="6"/>
      <c r="B646" s="6"/>
      <c r="C646" s="7"/>
    </row>
    <row r="647" spans="1:3" x14ac:dyDescent="0.3">
      <c r="A647" s="6"/>
      <c r="B647" s="6"/>
      <c r="C647" s="7"/>
    </row>
    <row r="648" spans="1:3" x14ac:dyDescent="0.3">
      <c r="A648" s="6"/>
      <c r="B648" s="6"/>
      <c r="C648" s="7"/>
    </row>
    <row r="649" spans="1:3" x14ac:dyDescent="0.3">
      <c r="A649" s="6"/>
      <c r="B649" s="6"/>
      <c r="C649" s="7"/>
    </row>
    <row r="650" spans="1:3" x14ac:dyDescent="0.3">
      <c r="A650" s="6"/>
      <c r="B650" s="6"/>
      <c r="C650" s="7"/>
    </row>
    <row r="651" spans="1:3" x14ac:dyDescent="0.3">
      <c r="A651" s="6"/>
      <c r="B651" s="6"/>
      <c r="C651" s="7"/>
    </row>
    <row r="652" spans="1:3" x14ac:dyDescent="0.3">
      <c r="A652" s="6"/>
      <c r="B652" s="6"/>
      <c r="C652" s="7"/>
    </row>
    <row r="653" spans="1:3" x14ac:dyDescent="0.3">
      <c r="A653" s="6"/>
      <c r="B653" s="6"/>
      <c r="C653" s="7"/>
    </row>
    <row r="654" spans="1:3" x14ac:dyDescent="0.3">
      <c r="A654" s="6"/>
      <c r="B654" s="6"/>
      <c r="C654" s="7"/>
    </row>
    <row r="655" spans="1:3" x14ac:dyDescent="0.3">
      <c r="A655" s="6"/>
      <c r="B655" s="6"/>
      <c r="C655" s="7"/>
    </row>
    <row r="656" spans="1:3" x14ac:dyDescent="0.3">
      <c r="A656" s="6"/>
      <c r="B656" s="6"/>
      <c r="C656" s="7"/>
    </row>
    <row r="657" spans="1:3" x14ac:dyDescent="0.3">
      <c r="A657" s="6"/>
      <c r="B657" s="6"/>
      <c r="C657" s="7"/>
    </row>
    <row r="658" spans="1:3" x14ac:dyDescent="0.3">
      <c r="A658" s="6"/>
      <c r="B658" s="6"/>
      <c r="C658" s="7"/>
    </row>
    <row r="659" spans="1:3" x14ac:dyDescent="0.3">
      <c r="A659" s="6"/>
      <c r="B659" s="6"/>
      <c r="C659" s="7"/>
    </row>
    <row r="660" spans="1:3" x14ac:dyDescent="0.3">
      <c r="A660" s="6"/>
      <c r="B660" s="6"/>
      <c r="C660" s="7"/>
    </row>
    <row r="661" spans="1:3" x14ac:dyDescent="0.3">
      <c r="A661" s="6"/>
      <c r="B661" s="6"/>
      <c r="C661" s="7"/>
    </row>
    <row r="662" spans="1:3" x14ac:dyDescent="0.3">
      <c r="A662" s="6"/>
      <c r="B662" s="6"/>
      <c r="C662" s="7"/>
    </row>
    <row r="663" spans="1:3" x14ac:dyDescent="0.3">
      <c r="A663" s="6"/>
      <c r="B663" s="6"/>
      <c r="C663" s="7"/>
    </row>
    <row r="664" spans="1:3" x14ac:dyDescent="0.3">
      <c r="A664" s="6"/>
      <c r="B664" s="6"/>
      <c r="C664" s="7"/>
    </row>
    <row r="665" spans="1:3" x14ac:dyDescent="0.3">
      <c r="A665" s="6"/>
      <c r="B665" s="6"/>
      <c r="C665" s="7"/>
    </row>
    <row r="666" spans="1:3" x14ac:dyDescent="0.3">
      <c r="A666" s="6"/>
      <c r="B666" s="6"/>
      <c r="C666" s="7"/>
    </row>
    <row r="667" spans="1:3" x14ac:dyDescent="0.3">
      <c r="A667" s="6"/>
      <c r="B667" s="6"/>
      <c r="C667" s="7"/>
    </row>
    <row r="668" spans="1:3" x14ac:dyDescent="0.3">
      <c r="A668" s="6"/>
      <c r="B668" s="6"/>
      <c r="C668" s="7"/>
    </row>
    <row r="669" spans="1:3" x14ac:dyDescent="0.3">
      <c r="A669" s="6"/>
      <c r="B669" s="6"/>
      <c r="C669" s="7"/>
    </row>
    <row r="670" spans="1:3" x14ac:dyDescent="0.3">
      <c r="A670" s="6"/>
      <c r="B670" s="6"/>
      <c r="C670" s="7"/>
    </row>
    <row r="671" spans="1:3" x14ac:dyDescent="0.3">
      <c r="A671" s="6"/>
      <c r="B671" s="6"/>
      <c r="C671" s="7"/>
    </row>
    <row r="672" spans="1:3" x14ac:dyDescent="0.3">
      <c r="A672" s="6"/>
      <c r="B672" s="6"/>
      <c r="C672" s="7"/>
    </row>
    <row r="673" spans="1:3" x14ac:dyDescent="0.3">
      <c r="A673" s="6"/>
      <c r="B673" s="6"/>
      <c r="C673" s="7"/>
    </row>
    <row r="674" spans="1:3" x14ac:dyDescent="0.3">
      <c r="A674" s="6"/>
      <c r="B674" s="6"/>
      <c r="C674" s="7"/>
    </row>
    <row r="675" spans="1:3" x14ac:dyDescent="0.3">
      <c r="A675" s="6"/>
      <c r="B675" s="6"/>
      <c r="C675" s="7"/>
    </row>
    <row r="676" spans="1:3" x14ac:dyDescent="0.3">
      <c r="A676" s="6"/>
      <c r="B676" s="6"/>
      <c r="C676" s="7"/>
    </row>
    <row r="677" spans="1:3" x14ac:dyDescent="0.3">
      <c r="A677" s="6"/>
      <c r="B677" s="6"/>
      <c r="C677" s="7"/>
    </row>
    <row r="678" spans="1:3" x14ac:dyDescent="0.3">
      <c r="A678" s="6"/>
      <c r="B678" s="6"/>
      <c r="C678" s="7"/>
    </row>
    <row r="679" spans="1:3" x14ac:dyDescent="0.3">
      <c r="A679" s="6"/>
      <c r="B679" s="6"/>
      <c r="C679" s="7"/>
    </row>
    <row r="680" spans="1:3" x14ac:dyDescent="0.3">
      <c r="A680" s="6"/>
      <c r="B680" s="6"/>
      <c r="C680" s="7"/>
    </row>
    <row r="681" spans="1:3" x14ac:dyDescent="0.3">
      <c r="A681" s="6"/>
      <c r="B681" s="6"/>
      <c r="C681" s="7"/>
    </row>
    <row r="682" spans="1:3" x14ac:dyDescent="0.3">
      <c r="A682" s="6"/>
      <c r="B682" s="6"/>
      <c r="C682" s="7"/>
    </row>
    <row r="683" spans="1:3" x14ac:dyDescent="0.3">
      <c r="A683" s="6"/>
      <c r="B683" s="6"/>
      <c r="C683" s="7"/>
    </row>
    <row r="684" spans="1:3" x14ac:dyDescent="0.3">
      <c r="A684" s="6"/>
      <c r="B684" s="6"/>
      <c r="C684" s="7"/>
    </row>
    <row r="685" spans="1:3" x14ac:dyDescent="0.3">
      <c r="A685" s="6"/>
      <c r="B685" s="6"/>
      <c r="C685" s="7"/>
    </row>
    <row r="686" spans="1:3" x14ac:dyDescent="0.3">
      <c r="A686" s="6"/>
      <c r="B686" s="6"/>
      <c r="C686" s="7"/>
    </row>
    <row r="687" spans="1:3" x14ac:dyDescent="0.3">
      <c r="A687" s="6"/>
      <c r="B687" s="6"/>
      <c r="C687" s="7"/>
    </row>
    <row r="688" spans="1:3" x14ac:dyDescent="0.3">
      <c r="A688" s="6"/>
      <c r="B688" s="6"/>
      <c r="C688" s="7"/>
    </row>
    <row r="689" spans="1:3" x14ac:dyDescent="0.3">
      <c r="A689" s="6"/>
      <c r="B689" s="6"/>
      <c r="C689" s="7"/>
    </row>
    <row r="690" spans="1:3" x14ac:dyDescent="0.3">
      <c r="A690" s="6"/>
      <c r="B690" s="6"/>
      <c r="C690" s="7"/>
    </row>
    <row r="691" spans="1:3" x14ac:dyDescent="0.3">
      <c r="A691" s="6"/>
      <c r="B691" s="6"/>
      <c r="C691" s="7"/>
    </row>
    <row r="692" spans="1:3" x14ac:dyDescent="0.3">
      <c r="A692" s="6"/>
      <c r="B692" s="6"/>
      <c r="C692" s="7"/>
    </row>
    <row r="693" spans="1:3" x14ac:dyDescent="0.3">
      <c r="A693" s="6"/>
      <c r="B693" s="6"/>
      <c r="C693" s="7"/>
    </row>
    <row r="694" spans="1:3" x14ac:dyDescent="0.3">
      <c r="A694" s="6"/>
      <c r="B694" s="6"/>
      <c r="C694" s="7"/>
    </row>
    <row r="695" spans="1:3" x14ac:dyDescent="0.3">
      <c r="A695" s="6"/>
      <c r="B695" s="6"/>
      <c r="C695" s="7"/>
    </row>
    <row r="696" spans="1:3" x14ac:dyDescent="0.3">
      <c r="A696" s="6"/>
      <c r="B696" s="6"/>
      <c r="C696" s="7"/>
    </row>
    <row r="697" spans="1:3" x14ac:dyDescent="0.3">
      <c r="A697" s="6"/>
      <c r="B697" s="6"/>
      <c r="C697" s="7"/>
    </row>
    <row r="698" spans="1:3" x14ac:dyDescent="0.3">
      <c r="A698" s="6"/>
      <c r="B698" s="6"/>
      <c r="C698" s="7"/>
    </row>
    <row r="699" spans="1:3" x14ac:dyDescent="0.3">
      <c r="A699" s="6"/>
      <c r="B699" s="6"/>
      <c r="C699" s="7"/>
    </row>
    <row r="700" spans="1:3" x14ac:dyDescent="0.3">
      <c r="A700" s="6"/>
      <c r="B700" s="6"/>
      <c r="C700" s="7"/>
    </row>
    <row r="701" spans="1:3" x14ac:dyDescent="0.3">
      <c r="A701" s="6"/>
      <c r="B701" s="6"/>
      <c r="C701" s="7"/>
    </row>
    <row r="702" spans="1:3" x14ac:dyDescent="0.3">
      <c r="A702" s="6"/>
      <c r="B702" s="6"/>
      <c r="C702" s="7"/>
    </row>
    <row r="703" spans="1:3" x14ac:dyDescent="0.3">
      <c r="A703" s="6"/>
      <c r="B703" s="6"/>
      <c r="C703" s="7"/>
    </row>
    <row r="704" spans="1:3" x14ac:dyDescent="0.3">
      <c r="A704" s="6"/>
      <c r="B704" s="6"/>
      <c r="C704" s="7"/>
    </row>
    <row r="705" spans="1:3" x14ac:dyDescent="0.3">
      <c r="A705" s="6"/>
      <c r="B705" s="6"/>
      <c r="C705" s="7"/>
    </row>
    <row r="706" spans="1:3" x14ac:dyDescent="0.3">
      <c r="A706" s="6"/>
      <c r="B706" s="6"/>
      <c r="C706" s="7"/>
    </row>
    <row r="707" spans="1:3" x14ac:dyDescent="0.3">
      <c r="A707" s="6"/>
      <c r="B707" s="6"/>
      <c r="C707" s="7"/>
    </row>
    <row r="708" spans="1:3" x14ac:dyDescent="0.3">
      <c r="A708" s="6"/>
      <c r="B708" s="6"/>
      <c r="C708" s="7"/>
    </row>
    <row r="709" spans="1:3" x14ac:dyDescent="0.3">
      <c r="A709" s="6"/>
      <c r="B709" s="6"/>
      <c r="C709" s="7"/>
    </row>
    <row r="710" spans="1:3" x14ac:dyDescent="0.3">
      <c r="A710" s="6"/>
      <c r="B710" s="6"/>
      <c r="C710" s="7"/>
    </row>
    <row r="711" spans="1:3" x14ac:dyDescent="0.3">
      <c r="A711" s="6"/>
      <c r="B711" s="6"/>
      <c r="C711" s="7"/>
    </row>
    <row r="712" spans="1:3" x14ac:dyDescent="0.3">
      <c r="A712" s="6"/>
      <c r="B712" s="6"/>
      <c r="C712" s="7"/>
    </row>
    <row r="713" spans="1:3" x14ac:dyDescent="0.3">
      <c r="A713" s="6"/>
      <c r="B713" s="6"/>
      <c r="C713" s="7"/>
    </row>
    <row r="714" spans="1:3" x14ac:dyDescent="0.3">
      <c r="A714" s="6"/>
      <c r="B714" s="6"/>
      <c r="C714" s="7"/>
    </row>
    <row r="715" spans="1:3" x14ac:dyDescent="0.3">
      <c r="A715" s="6"/>
      <c r="B715" s="6"/>
      <c r="C715" s="7"/>
    </row>
    <row r="716" spans="1:3" x14ac:dyDescent="0.3">
      <c r="A716" s="6"/>
      <c r="B716" s="6"/>
      <c r="C716" s="7"/>
    </row>
    <row r="717" spans="1:3" x14ac:dyDescent="0.3">
      <c r="A717" s="6"/>
      <c r="B717" s="6"/>
      <c r="C717" s="7"/>
    </row>
    <row r="718" spans="1:3" x14ac:dyDescent="0.3">
      <c r="A718" s="6"/>
      <c r="B718" s="6"/>
      <c r="C718" s="7"/>
    </row>
    <row r="719" spans="1:3" x14ac:dyDescent="0.3">
      <c r="A719" s="6"/>
      <c r="B719" s="6"/>
      <c r="C719" s="7"/>
    </row>
    <row r="720" spans="1:3" x14ac:dyDescent="0.3">
      <c r="A720" s="6"/>
      <c r="B720" s="6"/>
      <c r="C720" s="7"/>
    </row>
    <row r="721" spans="1:3" x14ac:dyDescent="0.3">
      <c r="A721" s="6"/>
      <c r="B721" s="6"/>
      <c r="C721" s="7"/>
    </row>
    <row r="722" spans="1:3" x14ac:dyDescent="0.3">
      <c r="A722" s="6"/>
      <c r="B722" s="6"/>
      <c r="C722" s="7"/>
    </row>
    <row r="723" spans="1:3" x14ac:dyDescent="0.3">
      <c r="A723" s="6"/>
      <c r="B723" s="6"/>
      <c r="C723" s="7"/>
    </row>
    <row r="724" spans="1:3" x14ac:dyDescent="0.3">
      <c r="A724" s="6"/>
      <c r="B724" s="6"/>
      <c r="C724" s="7"/>
    </row>
    <row r="725" spans="1:3" x14ac:dyDescent="0.3">
      <c r="A725" s="6"/>
      <c r="B725" s="6"/>
      <c r="C725" s="7"/>
    </row>
    <row r="726" spans="1:3" x14ac:dyDescent="0.3">
      <c r="A726" s="6"/>
      <c r="B726" s="6"/>
      <c r="C726" s="7"/>
    </row>
    <row r="727" spans="1:3" x14ac:dyDescent="0.3">
      <c r="A727" s="6"/>
      <c r="B727" s="6"/>
      <c r="C727" s="7"/>
    </row>
    <row r="728" spans="1:3" x14ac:dyDescent="0.3">
      <c r="A728" s="6"/>
      <c r="B728" s="6"/>
      <c r="C728" s="7"/>
    </row>
    <row r="729" spans="1:3" x14ac:dyDescent="0.3">
      <c r="A729" s="6"/>
      <c r="B729" s="6"/>
      <c r="C729" s="7"/>
    </row>
    <row r="730" spans="1:3" x14ac:dyDescent="0.3">
      <c r="A730" s="6"/>
      <c r="B730" s="6"/>
      <c r="C730" s="7"/>
    </row>
    <row r="731" spans="1:3" x14ac:dyDescent="0.3">
      <c r="A731" s="6"/>
      <c r="B731" s="6"/>
      <c r="C731" s="7"/>
    </row>
    <row r="732" spans="1:3" x14ac:dyDescent="0.3">
      <c r="A732" s="6"/>
      <c r="B732" s="6"/>
      <c r="C732" s="7"/>
    </row>
    <row r="733" spans="1:3" x14ac:dyDescent="0.3">
      <c r="A733" s="6"/>
      <c r="B733" s="6"/>
      <c r="C733" s="7"/>
    </row>
    <row r="734" spans="1:3" x14ac:dyDescent="0.3">
      <c r="A734" s="6"/>
      <c r="B734" s="6"/>
      <c r="C734" s="7"/>
    </row>
    <row r="735" spans="1:3" x14ac:dyDescent="0.3">
      <c r="A735" s="6"/>
      <c r="B735" s="6"/>
      <c r="C735" s="7"/>
    </row>
    <row r="736" spans="1:3" x14ac:dyDescent="0.3">
      <c r="A736" s="6"/>
      <c r="B736" s="6"/>
      <c r="C736" s="7"/>
    </row>
    <row r="737" spans="1:3" x14ac:dyDescent="0.3">
      <c r="A737" s="6"/>
      <c r="B737" s="6"/>
      <c r="C737" s="7"/>
    </row>
    <row r="738" spans="1:3" x14ac:dyDescent="0.3">
      <c r="A738" s="6"/>
      <c r="B738" s="6"/>
      <c r="C738" s="7"/>
    </row>
    <row r="739" spans="1:3" x14ac:dyDescent="0.3">
      <c r="A739" s="6"/>
      <c r="B739" s="6"/>
      <c r="C739" s="7"/>
    </row>
    <row r="740" spans="1:3" x14ac:dyDescent="0.3">
      <c r="A740" s="6"/>
      <c r="B740" s="6"/>
      <c r="C740" s="7"/>
    </row>
    <row r="741" spans="1:3" x14ac:dyDescent="0.3">
      <c r="A741" s="6"/>
      <c r="B741" s="6"/>
      <c r="C741" s="7"/>
    </row>
    <row r="742" spans="1:3" x14ac:dyDescent="0.3">
      <c r="A742" s="6"/>
      <c r="B742" s="6"/>
      <c r="C742" s="7"/>
    </row>
    <row r="743" spans="1:3" x14ac:dyDescent="0.3">
      <c r="A743" s="6"/>
      <c r="B743" s="6"/>
      <c r="C743" s="7"/>
    </row>
    <row r="744" spans="1:3" x14ac:dyDescent="0.3">
      <c r="A744" s="6"/>
      <c r="B744" s="6"/>
      <c r="C744" s="7"/>
    </row>
    <row r="745" spans="1:3" x14ac:dyDescent="0.3">
      <c r="A745" s="6"/>
      <c r="B745" s="6"/>
      <c r="C745" s="7"/>
    </row>
    <row r="746" spans="1:3" x14ac:dyDescent="0.3">
      <c r="A746" s="6"/>
      <c r="B746" s="6"/>
      <c r="C746" s="7"/>
    </row>
    <row r="747" spans="1:3" x14ac:dyDescent="0.3">
      <c r="A747" s="6"/>
      <c r="B747" s="6"/>
      <c r="C747" s="7"/>
    </row>
    <row r="748" spans="1:3" x14ac:dyDescent="0.3">
      <c r="A748" s="6"/>
      <c r="B748" s="6"/>
      <c r="C748" s="7"/>
    </row>
    <row r="749" spans="1:3" x14ac:dyDescent="0.3">
      <c r="A749" s="6"/>
      <c r="B749" s="6"/>
      <c r="C749" s="7"/>
    </row>
    <row r="750" spans="1:3" x14ac:dyDescent="0.3">
      <c r="A750" s="6"/>
      <c r="B750" s="6"/>
      <c r="C750" s="7"/>
    </row>
    <row r="751" spans="1:3" x14ac:dyDescent="0.3">
      <c r="A751" s="6"/>
      <c r="B751" s="6"/>
      <c r="C751" s="7"/>
    </row>
    <row r="752" spans="1:3" x14ac:dyDescent="0.3">
      <c r="A752" s="6"/>
      <c r="B752" s="6"/>
      <c r="C752" s="7"/>
    </row>
    <row r="753" spans="1:3" x14ac:dyDescent="0.3">
      <c r="A753" s="6"/>
      <c r="B753" s="6"/>
      <c r="C753" s="7"/>
    </row>
    <row r="754" spans="1:3" x14ac:dyDescent="0.3">
      <c r="A754" s="6"/>
      <c r="B754" s="6"/>
      <c r="C754" s="7"/>
    </row>
    <row r="755" spans="1:3" x14ac:dyDescent="0.3">
      <c r="A755" s="6"/>
      <c r="B755" s="6"/>
      <c r="C755" s="7"/>
    </row>
    <row r="756" spans="1:3" x14ac:dyDescent="0.3">
      <c r="A756" s="6"/>
      <c r="B756" s="6"/>
      <c r="C756" s="7"/>
    </row>
    <row r="757" spans="1:3" x14ac:dyDescent="0.3">
      <c r="A757" s="6"/>
      <c r="B757" s="6"/>
      <c r="C757" s="7"/>
    </row>
    <row r="758" spans="1:3" x14ac:dyDescent="0.3">
      <c r="A758" s="6"/>
      <c r="B758" s="6"/>
      <c r="C758" s="7"/>
    </row>
    <row r="759" spans="1:3" x14ac:dyDescent="0.3">
      <c r="A759" s="6"/>
      <c r="B759" s="6"/>
      <c r="C759" s="7"/>
    </row>
    <row r="760" spans="1:3" x14ac:dyDescent="0.3">
      <c r="A760" s="6"/>
      <c r="B760" s="6"/>
      <c r="C760" s="7"/>
    </row>
    <row r="761" spans="1:3" x14ac:dyDescent="0.3">
      <c r="A761" s="6"/>
      <c r="B761" s="6"/>
      <c r="C761" s="7"/>
    </row>
    <row r="762" spans="1:3" x14ac:dyDescent="0.3">
      <c r="A762" s="6"/>
      <c r="B762" s="6"/>
      <c r="C762" s="7"/>
    </row>
    <row r="763" spans="1:3" x14ac:dyDescent="0.3">
      <c r="A763" s="6"/>
      <c r="B763" s="6"/>
      <c r="C763" s="7"/>
    </row>
    <row r="764" spans="1:3" x14ac:dyDescent="0.3">
      <c r="A764" s="6"/>
      <c r="B764" s="6"/>
      <c r="C764" s="7"/>
    </row>
    <row r="765" spans="1:3" x14ac:dyDescent="0.3">
      <c r="A765" s="6"/>
      <c r="B765" s="6"/>
      <c r="C765" s="7"/>
    </row>
    <row r="766" spans="1:3" x14ac:dyDescent="0.3">
      <c r="A766" s="6"/>
      <c r="B766" s="6"/>
      <c r="C766" s="7"/>
    </row>
    <row r="767" spans="1:3" x14ac:dyDescent="0.3">
      <c r="A767" s="6"/>
      <c r="B767" s="6"/>
      <c r="C767" s="7"/>
    </row>
    <row r="768" spans="1:3" x14ac:dyDescent="0.3">
      <c r="A768" s="6"/>
      <c r="B768" s="6"/>
      <c r="C768" s="7"/>
    </row>
    <row r="769" spans="1:3" x14ac:dyDescent="0.3">
      <c r="A769" s="6"/>
      <c r="B769" s="6"/>
      <c r="C769" s="7"/>
    </row>
    <row r="770" spans="1:3" x14ac:dyDescent="0.3">
      <c r="A770" s="6"/>
      <c r="B770" s="6"/>
      <c r="C770" s="7"/>
    </row>
    <row r="771" spans="1:3" x14ac:dyDescent="0.3">
      <c r="A771" s="6"/>
      <c r="B771" s="6"/>
      <c r="C771" s="7"/>
    </row>
    <row r="772" spans="1:3" x14ac:dyDescent="0.3">
      <c r="A772" s="6"/>
      <c r="B772" s="6"/>
      <c r="C772" s="7"/>
    </row>
    <row r="773" spans="1:3" x14ac:dyDescent="0.3">
      <c r="A773" s="6"/>
      <c r="B773" s="6"/>
      <c r="C773" s="7"/>
    </row>
    <row r="774" spans="1:3" x14ac:dyDescent="0.3">
      <c r="A774" s="6"/>
      <c r="B774" s="6"/>
      <c r="C774" s="7"/>
    </row>
    <row r="775" spans="1:3" x14ac:dyDescent="0.3">
      <c r="A775" s="6"/>
      <c r="B775" s="6"/>
      <c r="C775" s="7"/>
    </row>
    <row r="776" spans="1:3" x14ac:dyDescent="0.3">
      <c r="A776" s="6"/>
      <c r="B776" s="6"/>
      <c r="C776" s="7"/>
    </row>
    <row r="777" spans="1:3" x14ac:dyDescent="0.3">
      <c r="A777" s="6"/>
      <c r="B777" s="6"/>
      <c r="C777" s="7"/>
    </row>
    <row r="778" spans="1:3" x14ac:dyDescent="0.3">
      <c r="A778" s="6"/>
      <c r="B778" s="6"/>
      <c r="C778" s="7"/>
    </row>
    <row r="779" spans="1:3" x14ac:dyDescent="0.3">
      <c r="A779" s="6"/>
      <c r="B779" s="6"/>
      <c r="C779" s="7"/>
    </row>
    <row r="780" spans="1:3" x14ac:dyDescent="0.3">
      <c r="A780" s="6"/>
      <c r="B780" s="6"/>
      <c r="C780" s="7"/>
    </row>
    <row r="781" spans="1:3" x14ac:dyDescent="0.3">
      <c r="A781" s="6"/>
      <c r="B781" s="6"/>
      <c r="C781" s="7"/>
    </row>
    <row r="782" spans="1:3" x14ac:dyDescent="0.3">
      <c r="A782" s="6"/>
      <c r="B782" s="6"/>
      <c r="C782" s="7"/>
    </row>
    <row r="783" spans="1:3" x14ac:dyDescent="0.3">
      <c r="A783" s="6"/>
      <c r="B783" s="6"/>
      <c r="C783" s="7"/>
    </row>
    <row r="784" spans="1:3" x14ac:dyDescent="0.3">
      <c r="A784" s="6"/>
      <c r="B784" s="6"/>
      <c r="C784" s="7"/>
    </row>
    <row r="785" spans="1:3" x14ac:dyDescent="0.3">
      <c r="A785" s="6"/>
      <c r="B785" s="6"/>
      <c r="C785" s="7"/>
    </row>
    <row r="786" spans="1:3" x14ac:dyDescent="0.3">
      <c r="A786" s="6"/>
      <c r="B786" s="6"/>
      <c r="C786" s="7"/>
    </row>
    <row r="787" spans="1:3" x14ac:dyDescent="0.3">
      <c r="A787" s="6"/>
      <c r="B787" s="6"/>
      <c r="C787" s="7"/>
    </row>
    <row r="788" spans="1:3" x14ac:dyDescent="0.3">
      <c r="A788" s="6"/>
      <c r="B788" s="6"/>
      <c r="C788" s="7"/>
    </row>
    <row r="789" spans="1:3" x14ac:dyDescent="0.3">
      <c r="A789" s="6"/>
      <c r="B789" s="6"/>
      <c r="C789" s="7"/>
    </row>
    <row r="790" spans="1:3" x14ac:dyDescent="0.3">
      <c r="A790" s="6"/>
      <c r="B790" s="6"/>
      <c r="C790" s="7"/>
    </row>
    <row r="791" spans="1:3" x14ac:dyDescent="0.3">
      <c r="A791" s="6"/>
      <c r="B791" s="6"/>
      <c r="C791" s="7"/>
    </row>
    <row r="792" spans="1:3" x14ac:dyDescent="0.3">
      <c r="A792" s="6"/>
      <c r="B792" s="6"/>
      <c r="C792" s="7"/>
    </row>
    <row r="793" spans="1:3" x14ac:dyDescent="0.3">
      <c r="A793" s="6"/>
      <c r="B793" s="6"/>
      <c r="C793" s="7"/>
    </row>
    <row r="794" spans="1:3" x14ac:dyDescent="0.3">
      <c r="A794" s="6"/>
      <c r="B794" s="6"/>
      <c r="C794" s="7"/>
    </row>
    <row r="795" spans="1:3" x14ac:dyDescent="0.3">
      <c r="A795" s="6"/>
      <c r="B795" s="6"/>
      <c r="C795" s="7"/>
    </row>
    <row r="796" spans="1:3" x14ac:dyDescent="0.3">
      <c r="A796" s="6"/>
      <c r="B796" s="6"/>
      <c r="C796" s="7"/>
    </row>
    <row r="797" spans="1:3" x14ac:dyDescent="0.3">
      <c r="A797" s="6"/>
      <c r="B797" s="6"/>
      <c r="C797" s="7"/>
    </row>
    <row r="798" spans="1:3" x14ac:dyDescent="0.3">
      <c r="A798" s="6"/>
      <c r="B798" s="6"/>
      <c r="C798" s="7"/>
    </row>
    <row r="799" spans="1:3" x14ac:dyDescent="0.3">
      <c r="A799" s="6"/>
      <c r="B799" s="6"/>
      <c r="C799" s="7"/>
    </row>
    <row r="800" spans="1:3" x14ac:dyDescent="0.3">
      <c r="A800" s="6"/>
      <c r="B800" s="6"/>
      <c r="C800" s="7"/>
    </row>
    <row r="801" spans="1:3" x14ac:dyDescent="0.3">
      <c r="A801" s="6"/>
      <c r="B801" s="6"/>
      <c r="C801" s="7"/>
    </row>
    <row r="802" spans="1:3" x14ac:dyDescent="0.3">
      <c r="A802" s="6"/>
      <c r="B802" s="6"/>
      <c r="C802" s="7"/>
    </row>
    <row r="803" spans="1:3" x14ac:dyDescent="0.3">
      <c r="A803" s="6"/>
      <c r="B803" s="6"/>
      <c r="C803" s="7"/>
    </row>
    <row r="804" spans="1:3" x14ac:dyDescent="0.3">
      <c r="A804" s="6"/>
      <c r="B804" s="6"/>
      <c r="C804" s="7"/>
    </row>
    <row r="805" spans="1:3" x14ac:dyDescent="0.3">
      <c r="A805" s="6"/>
      <c r="B805" s="6"/>
      <c r="C805" s="7"/>
    </row>
    <row r="806" spans="1:3" x14ac:dyDescent="0.3">
      <c r="A806" s="6"/>
      <c r="B806" s="6"/>
      <c r="C806" s="7"/>
    </row>
    <row r="807" spans="1:3" x14ac:dyDescent="0.3">
      <c r="A807" s="6"/>
      <c r="B807" s="6"/>
      <c r="C807" s="7"/>
    </row>
    <row r="808" spans="1:3" x14ac:dyDescent="0.3">
      <c r="A808" s="6"/>
      <c r="B808" s="6"/>
      <c r="C808" s="7"/>
    </row>
    <row r="809" spans="1:3" x14ac:dyDescent="0.3">
      <c r="A809" s="6"/>
      <c r="B809" s="6"/>
      <c r="C809" s="7"/>
    </row>
    <row r="810" spans="1:3" x14ac:dyDescent="0.3">
      <c r="A810" s="6"/>
      <c r="B810" s="6"/>
      <c r="C810" s="7"/>
    </row>
    <row r="811" spans="1:3" x14ac:dyDescent="0.3">
      <c r="A811" s="6"/>
      <c r="B811" s="6"/>
      <c r="C811" s="7"/>
    </row>
    <row r="812" spans="1:3" x14ac:dyDescent="0.3">
      <c r="A812" s="6"/>
      <c r="B812" s="6"/>
      <c r="C812" s="7"/>
    </row>
    <row r="813" spans="1:3" x14ac:dyDescent="0.3">
      <c r="A813" s="6"/>
      <c r="B813" s="6"/>
      <c r="C813" s="7"/>
    </row>
    <row r="814" spans="1:3" x14ac:dyDescent="0.3">
      <c r="A814" s="6"/>
      <c r="B814" s="6"/>
      <c r="C814" s="7"/>
    </row>
    <row r="815" spans="1:3" x14ac:dyDescent="0.3">
      <c r="A815" s="6"/>
      <c r="B815" s="6"/>
      <c r="C815" s="7"/>
    </row>
    <row r="816" spans="1:3" x14ac:dyDescent="0.3">
      <c r="A816" s="6"/>
      <c r="B816" s="6"/>
      <c r="C816" s="7"/>
    </row>
    <row r="817" spans="1:3" x14ac:dyDescent="0.3">
      <c r="A817" s="6"/>
      <c r="B817" s="6"/>
      <c r="C817" s="7"/>
    </row>
    <row r="818" spans="1:3" x14ac:dyDescent="0.3">
      <c r="A818" s="6"/>
      <c r="B818" s="6"/>
      <c r="C818" s="7"/>
    </row>
    <row r="819" spans="1:3" x14ac:dyDescent="0.3">
      <c r="A819" s="6"/>
      <c r="B819" s="6"/>
      <c r="C819" s="7"/>
    </row>
    <row r="820" spans="1:3" x14ac:dyDescent="0.3">
      <c r="A820" s="6"/>
      <c r="B820" s="6"/>
      <c r="C820" s="7"/>
    </row>
    <row r="821" spans="1:3" x14ac:dyDescent="0.3">
      <c r="A821" s="6"/>
      <c r="B821" s="6"/>
      <c r="C821" s="7"/>
    </row>
    <row r="822" spans="1:3" x14ac:dyDescent="0.3">
      <c r="A822" s="6"/>
      <c r="B822" s="6"/>
      <c r="C822" s="7"/>
    </row>
    <row r="823" spans="1:3" x14ac:dyDescent="0.3">
      <c r="A823" s="6"/>
      <c r="B823" s="6"/>
      <c r="C823" s="7"/>
    </row>
    <row r="824" spans="1:3" x14ac:dyDescent="0.3">
      <c r="A824" s="6"/>
      <c r="B824" s="6"/>
      <c r="C824" s="7"/>
    </row>
    <row r="825" spans="1:3" x14ac:dyDescent="0.3">
      <c r="A825" s="6"/>
      <c r="B825" s="6"/>
      <c r="C825" s="7"/>
    </row>
    <row r="826" spans="1:3" x14ac:dyDescent="0.3">
      <c r="A826" s="6"/>
      <c r="B826" s="6"/>
      <c r="C826" s="7"/>
    </row>
    <row r="827" spans="1:3" x14ac:dyDescent="0.3">
      <c r="A827" s="6"/>
      <c r="B827" s="6"/>
      <c r="C827" s="7"/>
    </row>
    <row r="828" spans="1:3" x14ac:dyDescent="0.3">
      <c r="A828" s="6"/>
      <c r="B828" s="6"/>
      <c r="C828" s="7"/>
    </row>
    <row r="829" spans="1:3" x14ac:dyDescent="0.3">
      <c r="A829" s="6"/>
      <c r="B829" s="6"/>
      <c r="C829" s="7"/>
    </row>
    <row r="830" spans="1:3" x14ac:dyDescent="0.3">
      <c r="A830" s="6"/>
      <c r="B830" s="6"/>
      <c r="C830" s="7"/>
    </row>
    <row r="831" spans="1:3" x14ac:dyDescent="0.3">
      <c r="A831" s="6"/>
      <c r="B831" s="6"/>
      <c r="C831" s="7"/>
    </row>
    <row r="832" spans="1:3" x14ac:dyDescent="0.3">
      <c r="A832" s="6"/>
      <c r="B832" s="6"/>
      <c r="C832" s="7"/>
    </row>
    <row r="833" spans="1:3" x14ac:dyDescent="0.3">
      <c r="A833" s="6"/>
      <c r="B833" s="6"/>
      <c r="C833" s="7"/>
    </row>
    <row r="834" spans="1:3" x14ac:dyDescent="0.3">
      <c r="A834" s="6"/>
      <c r="B834" s="6"/>
      <c r="C834" s="7"/>
    </row>
    <row r="835" spans="1:3" x14ac:dyDescent="0.3">
      <c r="A835" s="6"/>
      <c r="B835" s="6"/>
      <c r="C835" s="7"/>
    </row>
    <row r="836" spans="1:3" x14ac:dyDescent="0.3">
      <c r="A836" s="6"/>
      <c r="B836" s="6"/>
      <c r="C836" s="7"/>
    </row>
    <row r="837" spans="1:3" x14ac:dyDescent="0.3">
      <c r="A837" s="6"/>
      <c r="B837" s="6"/>
      <c r="C837" s="7"/>
    </row>
    <row r="838" spans="1:3" x14ac:dyDescent="0.3">
      <c r="A838" s="6"/>
      <c r="B838" s="6"/>
      <c r="C838" s="7"/>
    </row>
    <row r="839" spans="1:3" x14ac:dyDescent="0.3">
      <c r="A839" s="6"/>
      <c r="B839" s="6"/>
      <c r="C839" s="7"/>
    </row>
    <row r="840" spans="1:3" x14ac:dyDescent="0.3">
      <c r="A840" s="6"/>
      <c r="B840" s="6"/>
      <c r="C840" s="7"/>
    </row>
    <row r="841" spans="1:3" x14ac:dyDescent="0.3">
      <c r="A841" s="6"/>
      <c r="B841" s="6"/>
      <c r="C841" s="7"/>
    </row>
    <row r="842" spans="1:3" x14ac:dyDescent="0.3">
      <c r="A842" s="6"/>
      <c r="B842" s="6"/>
      <c r="C842" s="7"/>
    </row>
    <row r="843" spans="1:3" x14ac:dyDescent="0.3">
      <c r="A843" s="6"/>
      <c r="B843" s="6"/>
      <c r="C843" s="7"/>
    </row>
    <row r="844" spans="1:3" x14ac:dyDescent="0.3">
      <c r="A844" s="6"/>
      <c r="B844" s="6"/>
      <c r="C844" s="7"/>
    </row>
    <row r="845" spans="1:3" x14ac:dyDescent="0.3">
      <c r="A845" s="6"/>
      <c r="B845" s="6"/>
      <c r="C845" s="7"/>
    </row>
    <row r="846" spans="1:3" x14ac:dyDescent="0.3">
      <c r="A846" s="6"/>
      <c r="B846" s="6"/>
      <c r="C846" s="7"/>
    </row>
    <row r="847" spans="1:3" x14ac:dyDescent="0.3">
      <c r="A847" s="6"/>
      <c r="B847" s="6"/>
      <c r="C847" s="7"/>
    </row>
    <row r="848" spans="1:3" x14ac:dyDescent="0.3">
      <c r="A848" s="6"/>
      <c r="B848" s="6"/>
      <c r="C848" s="7"/>
    </row>
    <row r="849" spans="1:3" x14ac:dyDescent="0.3">
      <c r="A849" s="6"/>
      <c r="B849" s="6"/>
      <c r="C849" s="7"/>
    </row>
    <row r="850" spans="1:3" x14ac:dyDescent="0.3">
      <c r="A850" s="6"/>
      <c r="B850" s="6"/>
      <c r="C850" s="7"/>
    </row>
    <row r="851" spans="1:3" x14ac:dyDescent="0.3">
      <c r="A851" s="6"/>
      <c r="B851" s="6"/>
      <c r="C851" s="7"/>
    </row>
    <row r="852" spans="1:3" x14ac:dyDescent="0.3">
      <c r="A852" s="6"/>
      <c r="B852" s="6"/>
      <c r="C852" s="7"/>
    </row>
    <row r="853" spans="1:3" x14ac:dyDescent="0.3">
      <c r="A853" s="6"/>
      <c r="B853" s="6"/>
      <c r="C853" s="7"/>
    </row>
    <row r="854" spans="1:3" x14ac:dyDescent="0.3">
      <c r="A854" s="6"/>
      <c r="B854" s="6"/>
      <c r="C854" s="7"/>
    </row>
    <row r="855" spans="1:3" x14ac:dyDescent="0.3">
      <c r="A855" s="6"/>
      <c r="B855" s="6"/>
      <c r="C855" s="7"/>
    </row>
    <row r="856" spans="1:3" x14ac:dyDescent="0.3">
      <c r="A856" s="6"/>
      <c r="B856" s="6"/>
      <c r="C856" s="7"/>
    </row>
    <row r="857" spans="1:3" x14ac:dyDescent="0.3">
      <c r="A857" s="6"/>
      <c r="B857" s="6"/>
      <c r="C857" s="7"/>
    </row>
    <row r="858" spans="1:3" x14ac:dyDescent="0.3">
      <c r="A858" s="6"/>
      <c r="B858" s="6"/>
      <c r="C858" s="7"/>
    </row>
    <row r="859" spans="1:3" x14ac:dyDescent="0.3">
      <c r="A859" s="6"/>
      <c r="B859" s="6"/>
      <c r="C859" s="7"/>
    </row>
    <row r="860" spans="1:3" x14ac:dyDescent="0.3">
      <c r="A860" s="6"/>
      <c r="B860" s="6"/>
      <c r="C860" s="7"/>
    </row>
    <row r="861" spans="1:3" x14ac:dyDescent="0.3">
      <c r="A861" s="6"/>
      <c r="B861" s="6"/>
      <c r="C861" s="7"/>
    </row>
    <row r="862" spans="1:3" x14ac:dyDescent="0.3">
      <c r="A862" s="6"/>
      <c r="B862" s="6"/>
      <c r="C862" s="7"/>
    </row>
    <row r="863" spans="1:3" x14ac:dyDescent="0.3">
      <c r="A863" s="6"/>
      <c r="B863" s="6"/>
      <c r="C863" s="7"/>
    </row>
    <row r="864" spans="1:3" x14ac:dyDescent="0.3">
      <c r="A864" s="6"/>
      <c r="B864" s="6"/>
      <c r="C864" s="7"/>
    </row>
    <row r="865" spans="1:3" x14ac:dyDescent="0.3">
      <c r="A865" s="6"/>
      <c r="B865" s="6"/>
      <c r="C865" s="7"/>
    </row>
    <row r="866" spans="1:3" x14ac:dyDescent="0.3">
      <c r="A866" s="6"/>
      <c r="B866" s="6"/>
      <c r="C866" s="7"/>
    </row>
    <row r="867" spans="1:3" x14ac:dyDescent="0.3">
      <c r="A867" s="6"/>
      <c r="B867" s="6"/>
      <c r="C867" s="7"/>
    </row>
    <row r="868" spans="1:3" x14ac:dyDescent="0.3">
      <c r="A868" s="6"/>
      <c r="B868" s="6"/>
      <c r="C868" s="7"/>
    </row>
    <row r="869" spans="1:3" x14ac:dyDescent="0.3">
      <c r="A869" s="6"/>
      <c r="B869" s="6"/>
      <c r="C869" s="7"/>
    </row>
    <row r="870" spans="1:3" x14ac:dyDescent="0.3">
      <c r="A870" s="6"/>
      <c r="B870" s="6"/>
      <c r="C870" s="7"/>
    </row>
    <row r="871" spans="1:3" x14ac:dyDescent="0.3">
      <c r="A871" s="6"/>
      <c r="B871" s="6"/>
      <c r="C871" s="7"/>
    </row>
    <row r="872" spans="1:3" x14ac:dyDescent="0.3">
      <c r="A872" s="6"/>
      <c r="B872" s="6"/>
      <c r="C872" s="7"/>
    </row>
    <row r="873" spans="1:3" x14ac:dyDescent="0.3">
      <c r="A873" s="6"/>
      <c r="B873" s="6"/>
      <c r="C873" s="7"/>
    </row>
    <row r="874" spans="1:3" x14ac:dyDescent="0.3">
      <c r="A874" s="6"/>
      <c r="B874" s="6"/>
      <c r="C874" s="7"/>
    </row>
    <row r="875" spans="1:3" x14ac:dyDescent="0.3">
      <c r="A875" s="6"/>
      <c r="B875" s="6"/>
      <c r="C875" s="7"/>
    </row>
    <row r="876" spans="1:3" x14ac:dyDescent="0.3">
      <c r="A876" s="6"/>
      <c r="B876" s="6"/>
      <c r="C876" s="7"/>
    </row>
    <row r="877" spans="1:3" x14ac:dyDescent="0.3">
      <c r="A877" s="6"/>
      <c r="B877" s="6"/>
      <c r="C877" s="7"/>
    </row>
    <row r="878" spans="1:3" x14ac:dyDescent="0.3">
      <c r="A878" s="6"/>
      <c r="B878" s="6"/>
      <c r="C878" s="7"/>
    </row>
    <row r="879" spans="1:3" x14ac:dyDescent="0.3">
      <c r="A879" s="6"/>
      <c r="B879" s="6"/>
      <c r="C879" s="7"/>
    </row>
    <row r="880" spans="1:3" x14ac:dyDescent="0.3">
      <c r="A880" s="6"/>
      <c r="B880" s="6"/>
      <c r="C880" s="7"/>
    </row>
    <row r="881" spans="1:3" x14ac:dyDescent="0.3">
      <c r="A881" s="6"/>
      <c r="B881" s="6"/>
      <c r="C881" s="7"/>
    </row>
    <row r="882" spans="1:3" x14ac:dyDescent="0.3">
      <c r="A882" s="6"/>
      <c r="B882" s="6"/>
      <c r="C882" s="7"/>
    </row>
    <row r="883" spans="1:3" x14ac:dyDescent="0.3">
      <c r="A883" s="6"/>
      <c r="B883" s="6"/>
      <c r="C883" s="7"/>
    </row>
    <row r="884" spans="1:3" x14ac:dyDescent="0.3">
      <c r="A884" s="6"/>
      <c r="B884" s="6"/>
      <c r="C884" s="7"/>
    </row>
    <row r="885" spans="1:3" x14ac:dyDescent="0.3">
      <c r="A885" s="6"/>
      <c r="B885" s="6"/>
      <c r="C885" s="7"/>
    </row>
    <row r="886" spans="1:3" x14ac:dyDescent="0.3">
      <c r="A886" s="6"/>
      <c r="B886" s="6"/>
      <c r="C886" s="7"/>
    </row>
    <row r="887" spans="1:3" x14ac:dyDescent="0.3">
      <c r="A887" s="6"/>
      <c r="B887" s="6"/>
      <c r="C887" s="7"/>
    </row>
    <row r="888" spans="1:3" x14ac:dyDescent="0.3">
      <c r="A888" s="6"/>
      <c r="B888" s="6"/>
      <c r="C888" s="7"/>
    </row>
    <row r="889" spans="1:3" x14ac:dyDescent="0.3">
      <c r="A889" s="6"/>
      <c r="B889" s="6"/>
      <c r="C889" s="7"/>
    </row>
    <row r="890" spans="1:3" x14ac:dyDescent="0.3">
      <c r="A890" s="6"/>
      <c r="B890" s="6"/>
      <c r="C890" s="7"/>
    </row>
    <row r="891" spans="1:3" x14ac:dyDescent="0.3">
      <c r="A891" s="6"/>
      <c r="B891" s="6"/>
      <c r="C891" s="7"/>
    </row>
    <row r="892" spans="1:3" x14ac:dyDescent="0.3">
      <c r="A892" s="6"/>
      <c r="B892" s="6"/>
      <c r="C892" s="7"/>
    </row>
    <row r="893" spans="1:3" x14ac:dyDescent="0.3">
      <c r="A893" s="6"/>
      <c r="B893" s="6"/>
      <c r="C893" s="7"/>
    </row>
    <row r="894" spans="1:3" x14ac:dyDescent="0.3">
      <c r="A894" s="6"/>
      <c r="B894" s="6"/>
      <c r="C894" s="7"/>
    </row>
    <row r="895" spans="1:3" x14ac:dyDescent="0.3">
      <c r="A895" s="6"/>
      <c r="B895" s="6"/>
      <c r="C895" s="7"/>
    </row>
    <row r="896" spans="1:3" x14ac:dyDescent="0.3">
      <c r="A896" s="6"/>
      <c r="B896" s="6"/>
      <c r="C896" s="7"/>
    </row>
    <row r="897" spans="1:3" x14ac:dyDescent="0.3">
      <c r="A897" s="6"/>
      <c r="B897" s="6"/>
      <c r="C897" s="7"/>
    </row>
    <row r="898" spans="1:3" x14ac:dyDescent="0.3">
      <c r="A898" s="6"/>
      <c r="B898" s="6"/>
      <c r="C898" s="7"/>
    </row>
    <row r="899" spans="1:3" x14ac:dyDescent="0.3">
      <c r="A899" s="6"/>
      <c r="B899" s="6"/>
      <c r="C899" s="7"/>
    </row>
    <row r="900" spans="1:3" x14ac:dyDescent="0.3">
      <c r="A900" s="6"/>
      <c r="B900" s="6"/>
      <c r="C900" s="7"/>
    </row>
    <row r="901" spans="1:3" x14ac:dyDescent="0.3">
      <c r="A901" s="6"/>
      <c r="B901" s="6"/>
      <c r="C901" s="7"/>
    </row>
    <row r="902" spans="1:3" x14ac:dyDescent="0.3">
      <c r="A902" s="6"/>
      <c r="B902" s="6"/>
      <c r="C902" s="7"/>
    </row>
    <row r="903" spans="1:3" x14ac:dyDescent="0.3">
      <c r="A903" s="6"/>
      <c r="B903" s="6"/>
      <c r="C903" s="7"/>
    </row>
    <row r="904" spans="1:3" x14ac:dyDescent="0.3">
      <c r="A904" s="6"/>
      <c r="B904" s="6"/>
      <c r="C904" s="7"/>
    </row>
    <row r="905" spans="1:3" x14ac:dyDescent="0.3">
      <c r="A905" s="6"/>
      <c r="B905" s="6"/>
      <c r="C905" s="7"/>
    </row>
    <row r="906" spans="1:3" x14ac:dyDescent="0.3">
      <c r="A906" s="6"/>
      <c r="B906" s="6"/>
      <c r="C906" s="7"/>
    </row>
    <row r="907" spans="1:3" x14ac:dyDescent="0.3">
      <c r="A907" s="6"/>
      <c r="B907" s="6"/>
      <c r="C907" s="7"/>
    </row>
    <row r="908" spans="1:3" x14ac:dyDescent="0.3">
      <c r="A908" s="6"/>
      <c r="B908" s="6"/>
      <c r="C908" s="7"/>
    </row>
    <row r="909" spans="1:3" x14ac:dyDescent="0.3">
      <c r="A909" s="6"/>
      <c r="B909" s="6"/>
      <c r="C909" s="7"/>
    </row>
    <row r="910" spans="1:3" x14ac:dyDescent="0.3">
      <c r="A910" s="6"/>
      <c r="B910" s="6"/>
      <c r="C910" s="7"/>
    </row>
    <row r="911" spans="1:3" x14ac:dyDescent="0.3">
      <c r="A911" s="6"/>
      <c r="B911" s="6"/>
      <c r="C911" s="7"/>
    </row>
    <row r="912" spans="1:3" x14ac:dyDescent="0.3">
      <c r="A912" s="6"/>
      <c r="B912" s="6"/>
      <c r="C912" s="7"/>
    </row>
    <row r="913" spans="1:3" x14ac:dyDescent="0.3">
      <c r="A913" s="6"/>
      <c r="B913" s="6"/>
      <c r="C913" s="7"/>
    </row>
    <row r="914" spans="1:3" x14ac:dyDescent="0.3">
      <c r="A914" s="6"/>
      <c r="B914" s="6"/>
      <c r="C914" s="7"/>
    </row>
    <row r="915" spans="1:3" x14ac:dyDescent="0.3">
      <c r="A915" s="6"/>
      <c r="B915" s="6"/>
      <c r="C915" s="7"/>
    </row>
    <row r="916" spans="1:3" x14ac:dyDescent="0.3">
      <c r="A916" s="6"/>
      <c r="B916" s="6"/>
      <c r="C916" s="7"/>
    </row>
    <row r="917" spans="1:3" x14ac:dyDescent="0.3">
      <c r="A917" s="6"/>
      <c r="B917" s="6"/>
      <c r="C917" s="7"/>
    </row>
    <row r="918" spans="1:3" x14ac:dyDescent="0.3">
      <c r="A918" s="6"/>
      <c r="B918" s="6"/>
      <c r="C918" s="7"/>
    </row>
    <row r="919" spans="1:3" x14ac:dyDescent="0.3">
      <c r="A919" s="6"/>
      <c r="B919" s="6"/>
      <c r="C919" s="7"/>
    </row>
    <row r="920" spans="1:3" x14ac:dyDescent="0.3">
      <c r="A920" s="6"/>
      <c r="B920" s="6"/>
      <c r="C920" s="7"/>
    </row>
    <row r="921" spans="1:3" x14ac:dyDescent="0.3">
      <c r="A921" s="6"/>
      <c r="B921" s="6"/>
      <c r="C921" s="7"/>
    </row>
    <row r="922" spans="1:3" x14ac:dyDescent="0.3">
      <c r="A922" s="6"/>
      <c r="B922" s="6"/>
      <c r="C922" s="7"/>
    </row>
    <row r="923" spans="1:3" x14ac:dyDescent="0.3">
      <c r="A923" s="6"/>
      <c r="B923" s="6"/>
      <c r="C923" s="7"/>
    </row>
    <row r="924" spans="1:3" x14ac:dyDescent="0.3">
      <c r="A924" s="6"/>
      <c r="B924" s="6"/>
      <c r="C924" s="7"/>
    </row>
    <row r="925" spans="1:3" x14ac:dyDescent="0.3">
      <c r="A925" s="6"/>
      <c r="B925" s="6"/>
      <c r="C925" s="7"/>
    </row>
    <row r="926" spans="1:3" x14ac:dyDescent="0.3">
      <c r="A926" s="6"/>
      <c r="B926" s="6"/>
      <c r="C926" s="7"/>
    </row>
    <row r="927" spans="1:3" x14ac:dyDescent="0.3">
      <c r="A927" s="6"/>
      <c r="B927" s="6"/>
      <c r="C927" s="7"/>
    </row>
    <row r="928" spans="1:3" x14ac:dyDescent="0.3">
      <c r="A928" s="6"/>
      <c r="B928" s="6"/>
      <c r="C928" s="7"/>
    </row>
    <row r="929" spans="1:3" x14ac:dyDescent="0.3">
      <c r="A929" s="6"/>
      <c r="B929" s="6"/>
      <c r="C929" s="7"/>
    </row>
    <row r="930" spans="1:3" x14ac:dyDescent="0.3">
      <c r="A930" s="6"/>
      <c r="B930" s="6"/>
      <c r="C930" s="7"/>
    </row>
    <row r="931" spans="1:3" x14ac:dyDescent="0.3">
      <c r="A931" s="6"/>
      <c r="B931" s="6"/>
      <c r="C931" s="7"/>
    </row>
    <row r="932" spans="1:3" x14ac:dyDescent="0.3">
      <c r="A932" s="6"/>
      <c r="B932" s="6"/>
      <c r="C932" s="7"/>
    </row>
    <row r="933" spans="1:3" x14ac:dyDescent="0.3">
      <c r="A933" s="6"/>
      <c r="B933" s="6"/>
      <c r="C933" s="7"/>
    </row>
    <row r="934" spans="1:3" x14ac:dyDescent="0.3">
      <c r="A934" s="6"/>
      <c r="B934" s="6"/>
      <c r="C934" s="7"/>
    </row>
    <row r="935" spans="1:3" x14ac:dyDescent="0.3">
      <c r="A935" s="6"/>
      <c r="B935" s="6"/>
      <c r="C935" s="7"/>
    </row>
    <row r="936" spans="1:3" x14ac:dyDescent="0.3">
      <c r="A936" s="6"/>
      <c r="B936" s="6"/>
      <c r="C936" s="7"/>
    </row>
    <row r="937" spans="1:3" x14ac:dyDescent="0.3">
      <c r="A937" s="6"/>
      <c r="B937" s="6"/>
      <c r="C937" s="7"/>
    </row>
    <row r="938" spans="1:3" x14ac:dyDescent="0.3">
      <c r="A938" s="6"/>
      <c r="B938" s="6"/>
      <c r="C938" s="7"/>
    </row>
    <row r="939" spans="1:3" x14ac:dyDescent="0.3">
      <c r="A939" s="6"/>
      <c r="B939" s="6"/>
      <c r="C939" s="7"/>
    </row>
    <row r="940" spans="1:3" x14ac:dyDescent="0.3">
      <c r="A940" s="6"/>
      <c r="B940" s="6"/>
      <c r="C940" s="7"/>
    </row>
    <row r="941" spans="1:3" x14ac:dyDescent="0.3">
      <c r="A941" s="6"/>
      <c r="B941" s="6"/>
      <c r="C941" s="7"/>
    </row>
    <row r="942" spans="1:3" x14ac:dyDescent="0.3">
      <c r="A942" s="6"/>
      <c r="B942" s="6"/>
      <c r="C942" s="7"/>
    </row>
    <row r="943" spans="1:3" x14ac:dyDescent="0.3">
      <c r="A943" s="6"/>
      <c r="B943" s="6"/>
      <c r="C943" s="7"/>
    </row>
    <row r="944" spans="1:3" x14ac:dyDescent="0.3">
      <c r="A944" s="6"/>
      <c r="B944" s="6"/>
      <c r="C944" s="7"/>
    </row>
    <row r="945" spans="1:3" x14ac:dyDescent="0.3">
      <c r="A945" s="6"/>
      <c r="B945" s="6"/>
      <c r="C945" s="7"/>
    </row>
    <row r="946" spans="1:3" x14ac:dyDescent="0.3">
      <c r="A946" s="6"/>
      <c r="B946" s="6"/>
      <c r="C946" s="7"/>
    </row>
    <row r="947" spans="1:3" x14ac:dyDescent="0.3">
      <c r="A947" s="6"/>
      <c r="B947" s="6"/>
      <c r="C947" s="7"/>
    </row>
    <row r="948" spans="1:3" x14ac:dyDescent="0.3">
      <c r="A948" s="6"/>
      <c r="B948" s="6"/>
      <c r="C948" s="7"/>
    </row>
    <row r="949" spans="1:3" x14ac:dyDescent="0.3">
      <c r="A949" s="6"/>
      <c r="B949" s="6"/>
      <c r="C949" s="7"/>
    </row>
    <row r="950" spans="1:3" x14ac:dyDescent="0.3">
      <c r="A950" s="6"/>
      <c r="B950" s="6"/>
      <c r="C950" s="7"/>
    </row>
    <row r="951" spans="1:3" x14ac:dyDescent="0.3">
      <c r="A951" s="6"/>
      <c r="B951" s="6"/>
      <c r="C951" s="7"/>
    </row>
    <row r="952" spans="1:3" x14ac:dyDescent="0.3">
      <c r="A952" s="6"/>
      <c r="B952" s="6"/>
      <c r="C952" s="7"/>
    </row>
    <row r="953" spans="1:3" x14ac:dyDescent="0.3">
      <c r="A953" s="6"/>
      <c r="B953" s="6"/>
      <c r="C953" s="7"/>
    </row>
    <row r="954" spans="1:3" x14ac:dyDescent="0.3">
      <c r="A954" s="6"/>
      <c r="B954" s="6"/>
      <c r="C954" s="7"/>
    </row>
    <row r="955" spans="1:3" x14ac:dyDescent="0.3">
      <c r="A955" s="6"/>
      <c r="B955" s="6"/>
      <c r="C955" s="7"/>
    </row>
    <row r="956" spans="1:3" x14ac:dyDescent="0.3">
      <c r="A956" s="6"/>
      <c r="B956" s="6"/>
      <c r="C956" s="7"/>
    </row>
    <row r="957" spans="1:3" x14ac:dyDescent="0.3">
      <c r="A957" s="6"/>
      <c r="B957" s="6"/>
      <c r="C957" s="7"/>
    </row>
    <row r="958" spans="1:3" x14ac:dyDescent="0.3">
      <c r="A958" s="6"/>
      <c r="B958" s="6"/>
      <c r="C958" s="7"/>
    </row>
    <row r="959" spans="1:3" x14ac:dyDescent="0.3">
      <c r="A959" s="6"/>
      <c r="B959" s="6"/>
      <c r="C959" s="7"/>
    </row>
    <row r="960" spans="1:3" x14ac:dyDescent="0.3">
      <c r="A960" s="6"/>
      <c r="B960" s="6"/>
      <c r="C960" s="7"/>
    </row>
    <row r="961" spans="1:3" x14ac:dyDescent="0.3">
      <c r="A961" s="6"/>
      <c r="B961" s="6"/>
      <c r="C961" s="7"/>
    </row>
    <row r="962" spans="1:3" x14ac:dyDescent="0.3">
      <c r="A962" s="6"/>
      <c r="B962" s="6"/>
      <c r="C962" s="7"/>
    </row>
    <row r="963" spans="1:3" x14ac:dyDescent="0.3">
      <c r="A963" s="6"/>
      <c r="B963" s="6"/>
      <c r="C963" s="7"/>
    </row>
    <row r="964" spans="1:3" x14ac:dyDescent="0.3">
      <c r="A964" s="6"/>
      <c r="B964" s="6"/>
      <c r="C964" s="7"/>
    </row>
    <row r="965" spans="1:3" x14ac:dyDescent="0.3">
      <c r="A965" s="6"/>
      <c r="B965" s="6"/>
      <c r="C965" s="7"/>
    </row>
    <row r="966" spans="1:3" x14ac:dyDescent="0.3">
      <c r="A966" s="6"/>
      <c r="B966" s="6"/>
      <c r="C966" s="7"/>
    </row>
    <row r="967" spans="1:3" x14ac:dyDescent="0.3">
      <c r="A967" s="6"/>
      <c r="B967" s="6"/>
      <c r="C967" s="7"/>
    </row>
    <row r="968" spans="1:3" x14ac:dyDescent="0.3">
      <c r="A968" s="6"/>
      <c r="B968" s="6"/>
      <c r="C968" s="7"/>
    </row>
    <row r="969" spans="1:3" x14ac:dyDescent="0.3">
      <c r="A969" s="6"/>
      <c r="B969" s="6"/>
      <c r="C969" s="7"/>
    </row>
    <row r="970" spans="1:3" x14ac:dyDescent="0.3">
      <c r="A970" s="6"/>
      <c r="B970" s="6"/>
      <c r="C970" s="7"/>
    </row>
    <row r="971" spans="1:3" x14ac:dyDescent="0.3">
      <c r="A971" s="6"/>
      <c r="B971" s="6"/>
      <c r="C971" s="7"/>
    </row>
    <row r="972" spans="1:3" x14ac:dyDescent="0.3">
      <c r="A972" s="6"/>
      <c r="B972" s="6"/>
      <c r="C972" s="7"/>
    </row>
    <row r="973" spans="1:3" x14ac:dyDescent="0.3">
      <c r="A973" s="6"/>
      <c r="B973" s="6"/>
      <c r="C973" s="7"/>
    </row>
    <row r="974" spans="1:3" x14ac:dyDescent="0.3">
      <c r="A974" s="6"/>
      <c r="B974" s="6"/>
      <c r="C974" s="7"/>
    </row>
    <row r="975" spans="1:3" x14ac:dyDescent="0.3">
      <c r="A975" s="6"/>
      <c r="B975" s="6"/>
      <c r="C975" s="7"/>
    </row>
    <row r="976" spans="1:3" x14ac:dyDescent="0.3">
      <c r="A976" s="6"/>
      <c r="B976" s="6"/>
      <c r="C976" s="7"/>
    </row>
    <row r="977" spans="1:3" x14ac:dyDescent="0.3">
      <c r="A977" s="6"/>
      <c r="B977" s="6"/>
      <c r="C977" s="7"/>
    </row>
    <row r="978" spans="1:3" x14ac:dyDescent="0.3">
      <c r="A978" s="6"/>
      <c r="B978" s="6"/>
      <c r="C978" s="7"/>
    </row>
    <row r="979" spans="1:3" x14ac:dyDescent="0.3">
      <c r="A979" s="6"/>
      <c r="B979" s="6"/>
      <c r="C979" s="7"/>
    </row>
    <row r="980" spans="1:3" x14ac:dyDescent="0.3">
      <c r="A980" s="6"/>
      <c r="B980" s="6"/>
      <c r="C980" s="7"/>
    </row>
    <row r="981" spans="1:3" x14ac:dyDescent="0.3">
      <c r="A981" s="6"/>
      <c r="B981" s="6"/>
      <c r="C981" s="7"/>
    </row>
    <row r="982" spans="1:3" x14ac:dyDescent="0.3">
      <c r="A982" s="6"/>
      <c r="B982" s="6"/>
      <c r="C982" s="7"/>
    </row>
    <row r="983" spans="1:3" x14ac:dyDescent="0.3">
      <c r="A983" s="6"/>
      <c r="B983" s="6"/>
      <c r="C983" s="7"/>
    </row>
    <row r="984" spans="1:3" x14ac:dyDescent="0.3">
      <c r="A984" s="6"/>
      <c r="B984" s="6"/>
      <c r="C984" s="7"/>
    </row>
    <row r="985" spans="1:3" x14ac:dyDescent="0.3">
      <c r="A985" s="6"/>
      <c r="B985" s="6"/>
      <c r="C985" s="7"/>
    </row>
    <row r="986" spans="1:3" x14ac:dyDescent="0.3">
      <c r="A986" s="6"/>
      <c r="B986" s="6"/>
      <c r="C986" s="7"/>
    </row>
    <row r="987" spans="1:3" x14ac:dyDescent="0.3">
      <c r="A987" s="6"/>
      <c r="B987" s="6"/>
      <c r="C987" s="7"/>
    </row>
    <row r="988" spans="1:3" x14ac:dyDescent="0.3">
      <c r="A988" s="6"/>
      <c r="B988" s="6"/>
      <c r="C988" s="7"/>
    </row>
    <row r="989" spans="1:3" x14ac:dyDescent="0.3">
      <c r="A989" s="6"/>
      <c r="B989" s="6"/>
      <c r="C989" s="7"/>
    </row>
    <row r="990" spans="1:3" x14ac:dyDescent="0.3">
      <c r="A990" s="6"/>
      <c r="B990" s="6"/>
      <c r="C990" s="7"/>
    </row>
    <row r="991" spans="1:3" x14ac:dyDescent="0.3">
      <c r="A991" s="6"/>
      <c r="B991" s="6"/>
      <c r="C991" s="7"/>
    </row>
    <row r="992" spans="1:3" x14ac:dyDescent="0.3">
      <c r="A992" s="6"/>
      <c r="B992" s="6"/>
      <c r="C992" s="7"/>
    </row>
    <row r="993" spans="1:3" x14ac:dyDescent="0.3">
      <c r="A993" s="6"/>
      <c r="B993" s="6"/>
      <c r="C993" s="7"/>
    </row>
    <row r="994" spans="1:3" x14ac:dyDescent="0.3">
      <c r="A994" s="6"/>
      <c r="B994" s="6"/>
      <c r="C994" s="7"/>
    </row>
    <row r="995" spans="1:3" x14ac:dyDescent="0.3">
      <c r="A995" s="6"/>
      <c r="B995" s="6"/>
      <c r="C995" s="7"/>
    </row>
    <row r="996" spans="1:3" x14ac:dyDescent="0.3">
      <c r="A996" s="6"/>
      <c r="B996" s="6"/>
      <c r="C996" s="7"/>
    </row>
    <row r="997" spans="1:3" x14ac:dyDescent="0.3">
      <c r="A997" s="6"/>
      <c r="B997" s="6"/>
      <c r="C997" s="7"/>
    </row>
    <row r="998" spans="1:3" x14ac:dyDescent="0.3">
      <c r="A998" s="6"/>
      <c r="B998" s="6"/>
      <c r="C998" s="7"/>
    </row>
    <row r="999" spans="1:3" x14ac:dyDescent="0.3">
      <c r="A999" s="6"/>
      <c r="B999" s="6"/>
      <c r="C999" s="7"/>
    </row>
    <row r="1000" spans="1:3" x14ac:dyDescent="0.3">
      <c r="A1000" s="6"/>
      <c r="B1000" s="6"/>
      <c r="C1000" s="7"/>
    </row>
    <row r="1001" spans="1:3" x14ac:dyDescent="0.3">
      <c r="A1001" s="6"/>
      <c r="B1001" s="6"/>
      <c r="C1001" s="7"/>
    </row>
    <row r="1002" spans="1:3" x14ac:dyDescent="0.3">
      <c r="A1002" s="6"/>
      <c r="B1002" s="6"/>
      <c r="C1002" s="7"/>
    </row>
    <row r="1003" spans="1:3" x14ac:dyDescent="0.3">
      <c r="A1003" s="6"/>
      <c r="B1003" s="6"/>
      <c r="C1003" s="7"/>
    </row>
    <row r="1004" spans="1:3" x14ac:dyDescent="0.3">
      <c r="A1004" s="6"/>
      <c r="B1004" s="6"/>
      <c r="C1004" s="7"/>
    </row>
    <row r="1005" spans="1:3" x14ac:dyDescent="0.3">
      <c r="A1005" s="6"/>
      <c r="B1005" s="6"/>
      <c r="C1005" s="7"/>
    </row>
    <row r="1006" spans="1:3" x14ac:dyDescent="0.3">
      <c r="A1006" s="6"/>
      <c r="B1006" s="6"/>
      <c r="C1006" s="7"/>
    </row>
    <row r="1007" spans="1:3" x14ac:dyDescent="0.3">
      <c r="A1007" s="6"/>
      <c r="B1007" s="6"/>
      <c r="C1007" s="7"/>
    </row>
    <row r="1008" spans="1:3" x14ac:dyDescent="0.3">
      <c r="A1008" s="6"/>
      <c r="B1008" s="6"/>
      <c r="C1008" s="7"/>
    </row>
    <row r="1009" spans="1:3" x14ac:dyDescent="0.3">
      <c r="A1009" s="6"/>
      <c r="B1009" s="6"/>
      <c r="C1009" s="7"/>
    </row>
    <row r="1010" spans="1:3" x14ac:dyDescent="0.3">
      <c r="A1010" s="6"/>
      <c r="B1010" s="6"/>
      <c r="C1010" s="7"/>
    </row>
    <row r="1011" spans="1:3" x14ac:dyDescent="0.3">
      <c r="A1011" s="6"/>
      <c r="B1011" s="6"/>
      <c r="C1011" s="7"/>
    </row>
    <row r="1012" spans="1:3" x14ac:dyDescent="0.3">
      <c r="A1012" s="6"/>
      <c r="B1012" s="6"/>
      <c r="C1012" s="7"/>
    </row>
    <row r="1013" spans="1:3" x14ac:dyDescent="0.3">
      <c r="A1013" s="6"/>
      <c r="B1013" s="6"/>
      <c r="C1013" s="7"/>
    </row>
    <row r="1014" spans="1:3" x14ac:dyDescent="0.3">
      <c r="A1014" s="6"/>
      <c r="B1014" s="6"/>
      <c r="C1014" s="7"/>
    </row>
    <row r="1015" spans="1:3" x14ac:dyDescent="0.3">
      <c r="A1015" s="6"/>
      <c r="B1015" s="6"/>
      <c r="C1015" s="7"/>
    </row>
    <row r="1016" spans="1:3" x14ac:dyDescent="0.3">
      <c r="A1016" s="6"/>
      <c r="B1016" s="6"/>
      <c r="C1016" s="7"/>
    </row>
    <row r="1017" spans="1:3" x14ac:dyDescent="0.3">
      <c r="A1017" s="6"/>
      <c r="B1017" s="6"/>
      <c r="C1017" s="7"/>
    </row>
    <row r="1018" spans="1:3" x14ac:dyDescent="0.3">
      <c r="A1018" s="6"/>
      <c r="B1018" s="6"/>
      <c r="C1018" s="7"/>
    </row>
    <row r="1019" spans="1:3" x14ac:dyDescent="0.3">
      <c r="A1019" s="6"/>
      <c r="B1019" s="6"/>
      <c r="C1019" s="7"/>
    </row>
    <row r="1020" spans="1:3" x14ac:dyDescent="0.3">
      <c r="A1020" s="6"/>
      <c r="B1020" s="6"/>
      <c r="C1020" s="7"/>
    </row>
    <row r="1021" spans="1:3" x14ac:dyDescent="0.3">
      <c r="A1021" s="6"/>
      <c r="B1021" s="6"/>
      <c r="C1021" s="7"/>
    </row>
    <row r="1022" spans="1:3" x14ac:dyDescent="0.3">
      <c r="A1022" s="6"/>
      <c r="B1022" s="6"/>
      <c r="C1022" s="7"/>
    </row>
    <row r="1023" spans="1:3" x14ac:dyDescent="0.3">
      <c r="A1023" s="6"/>
      <c r="B1023" s="6"/>
      <c r="C1023" s="7"/>
    </row>
    <row r="1024" spans="1:3" x14ac:dyDescent="0.3">
      <c r="A1024" s="6"/>
      <c r="B1024" s="6"/>
      <c r="C1024" s="7"/>
    </row>
    <row r="1025" spans="1:3" x14ac:dyDescent="0.3">
      <c r="A1025" s="6"/>
      <c r="B1025" s="6"/>
      <c r="C1025" s="7"/>
    </row>
    <row r="1026" spans="1:3" x14ac:dyDescent="0.3">
      <c r="A1026" s="6"/>
      <c r="B1026" s="6"/>
      <c r="C1026" s="7"/>
    </row>
    <row r="1027" spans="1:3" x14ac:dyDescent="0.3">
      <c r="A1027" s="6"/>
      <c r="B1027" s="6"/>
      <c r="C1027" s="7"/>
    </row>
    <row r="1028" spans="1:3" x14ac:dyDescent="0.3">
      <c r="A1028" s="6"/>
      <c r="B1028" s="6"/>
      <c r="C1028" s="7"/>
    </row>
    <row r="1029" spans="1:3" x14ac:dyDescent="0.3">
      <c r="A1029" s="6"/>
      <c r="B1029" s="6"/>
      <c r="C1029" s="7"/>
    </row>
    <row r="1030" spans="1:3" x14ac:dyDescent="0.3">
      <c r="A1030" s="6"/>
      <c r="B1030" s="6"/>
      <c r="C1030" s="7"/>
    </row>
    <row r="1031" spans="1:3" x14ac:dyDescent="0.3">
      <c r="A1031" s="6"/>
      <c r="B1031" s="6"/>
      <c r="C1031" s="7"/>
    </row>
    <row r="1032" spans="1:3" x14ac:dyDescent="0.3">
      <c r="A1032" s="6"/>
      <c r="B1032" s="6"/>
      <c r="C1032" s="7"/>
    </row>
    <row r="1033" spans="1:3" x14ac:dyDescent="0.3">
      <c r="A1033" s="6"/>
      <c r="B1033" s="6"/>
      <c r="C1033" s="7"/>
    </row>
    <row r="1034" spans="1:3" x14ac:dyDescent="0.3">
      <c r="A1034" s="6"/>
      <c r="B1034" s="6"/>
      <c r="C1034" s="7"/>
    </row>
    <row r="1035" spans="1:3" x14ac:dyDescent="0.3">
      <c r="A1035" s="6"/>
      <c r="B1035" s="6"/>
      <c r="C1035" s="7"/>
    </row>
    <row r="1036" spans="1:3" x14ac:dyDescent="0.3">
      <c r="A1036" s="6"/>
      <c r="B1036" s="6"/>
      <c r="C1036" s="7"/>
    </row>
    <row r="1037" spans="1:3" x14ac:dyDescent="0.3">
      <c r="A1037" s="6"/>
      <c r="B1037" s="6"/>
      <c r="C1037" s="7"/>
    </row>
    <row r="1038" spans="1:3" x14ac:dyDescent="0.3">
      <c r="A1038" s="6"/>
      <c r="B1038" s="6"/>
      <c r="C1038" s="7"/>
    </row>
    <row r="1039" spans="1:3" x14ac:dyDescent="0.3">
      <c r="A1039" s="6"/>
      <c r="B1039" s="6"/>
      <c r="C1039" s="7"/>
    </row>
    <row r="1040" spans="1:3" x14ac:dyDescent="0.3">
      <c r="A1040" s="6"/>
      <c r="B1040" s="6"/>
      <c r="C1040" s="7"/>
    </row>
    <row r="1041" spans="1:3" x14ac:dyDescent="0.3">
      <c r="A1041" s="6"/>
      <c r="B1041" s="6"/>
      <c r="C1041" s="7"/>
    </row>
    <row r="1042" spans="1:3" x14ac:dyDescent="0.3">
      <c r="A1042" s="6"/>
      <c r="B1042" s="6"/>
      <c r="C1042" s="7"/>
    </row>
    <row r="1043" spans="1:3" x14ac:dyDescent="0.3">
      <c r="A1043" s="6"/>
      <c r="B1043" s="6"/>
      <c r="C1043" s="7"/>
    </row>
    <row r="1044" spans="1:3" x14ac:dyDescent="0.3">
      <c r="A1044" s="6"/>
      <c r="B1044" s="6"/>
      <c r="C1044" s="7"/>
    </row>
    <row r="1045" spans="1:3" x14ac:dyDescent="0.3">
      <c r="A1045" s="6"/>
      <c r="B1045" s="6"/>
      <c r="C1045" s="7"/>
    </row>
    <row r="1046" spans="1:3" x14ac:dyDescent="0.3">
      <c r="A1046" s="6"/>
      <c r="B1046" s="6"/>
      <c r="C1046" s="7"/>
    </row>
    <row r="1047" spans="1:3" x14ac:dyDescent="0.3">
      <c r="A1047" s="6"/>
      <c r="B1047" s="6"/>
      <c r="C1047" s="7"/>
    </row>
    <row r="1048" spans="1:3" x14ac:dyDescent="0.3">
      <c r="A1048" s="6"/>
      <c r="B1048" s="6"/>
      <c r="C1048" s="7"/>
    </row>
    <row r="1049" spans="1:3" x14ac:dyDescent="0.3">
      <c r="A1049" s="6"/>
      <c r="B1049" s="6"/>
      <c r="C1049" s="7"/>
    </row>
    <row r="1050" spans="1:3" x14ac:dyDescent="0.3">
      <c r="A1050" s="6"/>
      <c r="B1050" s="6"/>
      <c r="C1050" s="7"/>
    </row>
    <row r="1051" spans="1:3" x14ac:dyDescent="0.3">
      <c r="A1051" s="6"/>
      <c r="B1051" s="6"/>
      <c r="C1051" s="7"/>
    </row>
    <row r="1052" spans="1:3" x14ac:dyDescent="0.3">
      <c r="A1052" s="6"/>
      <c r="B1052" s="6"/>
      <c r="C1052" s="7"/>
    </row>
    <row r="1053" spans="1:3" x14ac:dyDescent="0.3">
      <c r="A1053" s="6"/>
      <c r="B1053" s="6"/>
      <c r="C1053" s="7"/>
    </row>
    <row r="1054" spans="1:3" x14ac:dyDescent="0.3">
      <c r="A1054" s="6"/>
      <c r="B1054" s="6"/>
      <c r="C1054" s="7"/>
    </row>
    <row r="1055" spans="1:3" x14ac:dyDescent="0.3">
      <c r="A1055" s="6"/>
      <c r="B1055" s="6"/>
      <c r="C1055" s="7"/>
    </row>
    <row r="1056" spans="1:3" x14ac:dyDescent="0.3">
      <c r="A1056" s="6"/>
      <c r="B1056" s="6"/>
      <c r="C1056" s="7"/>
    </row>
    <row r="1057" spans="1:3" x14ac:dyDescent="0.3">
      <c r="A1057" s="6"/>
      <c r="B1057" s="6"/>
      <c r="C1057" s="7"/>
    </row>
    <row r="1058" spans="1:3" x14ac:dyDescent="0.3">
      <c r="A1058" s="6"/>
      <c r="B1058" s="6"/>
      <c r="C1058" s="7"/>
    </row>
    <row r="1059" spans="1:3" x14ac:dyDescent="0.3">
      <c r="A1059" s="6"/>
      <c r="B1059" s="6"/>
      <c r="C1059" s="7"/>
    </row>
    <row r="1060" spans="1:3" x14ac:dyDescent="0.3">
      <c r="A1060" s="6"/>
      <c r="B1060" s="6"/>
      <c r="C1060" s="7"/>
    </row>
    <row r="1061" spans="1:3" x14ac:dyDescent="0.3">
      <c r="A1061" s="6"/>
      <c r="B1061" s="6"/>
      <c r="C1061" s="7"/>
    </row>
    <row r="1062" spans="1:3" x14ac:dyDescent="0.3">
      <c r="A1062" s="6"/>
      <c r="B1062" s="6"/>
      <c r="C1062" s="7"/>
    </row>
    <row r="1063" spans="1:3" x14ac:dyDescent="0.3">
      <c r="A1063" s="6"/>
      <c r="B1063" s="6"/>
      <c r="C1063" s="7"/>
    </row>
    <row r="1064" spans="1:3" x14ac:dyDescent="0.3">
      <c r="A1064" s="6"/>
      <c r="B1064" s="6"/>
      <c r="C1064" s="7"/>
    </row>
    <row r="1065" spans="1:3" x14ac:dyDescent="0.3">
      <c r="A1065" s="6"/>
      <c r="B1065" s="6"/>
      <c r="C1065" s="7"/>
    </row>
    <row r="1066" spans="1:3" x14ac:dyDescent="0.3">
      <c r="A1066" s="6"/>
      <c r="B1066" s="6"/>
      <c r="C1066" s="7"/>
    </row>
    <row r="1067" spans="1:3" x14ac:dyDescent="0.3">
      <c r="A1067" s="6"/>
      <c r="B1067" s="6"/>
      <c r="C1067" s="7"/>
    </row>
    <row r="1068" spans="1:3" x14ac:dyDescent="0.3">
      <c r="A1068" s="6"/>
      <c r="B1068" s="6"/>
      <c r="C1068" s="7"/>
    </row>
    <row r="1069" spans="1:3" x14ac:dyDescent="0.3">
      <c r="A1069" s="6"/>
      <c r="B1069" s="6"/>
      <c r="C1069" s="7"/>
    </row>
    <row r="1070" spans="1:3" x14ac:dyDescent="0.3">
      <c r="A1070" s="6"/>
      <c r="B1070" s="6"/>
      <c r="C1070" s="7"/>
    </row>
    <row r="1071" spans="1:3" x14ac:dyDescent="0.3">
      <c r="A1071" s="6"/>
      <c r="B1071" s="6"/>
      <c r="C1071" s="7"/>
    </row>
    <row r="1072" spans="1:3" x14ac:dyDescent="0.3">
      <c r="A1072" s="6"/>
      <c r="B1072" s="6"/>
      <c r="C1072" s="7"/>
    </row>
    <row r="1073" spans="1:3" x14ac:dyDescent="0.3">
      <c r="A1073" s="6"/>
      <c r="B1073" s="6"/>
      <c r="C1073" s="7"/>
    </row>
    <row r="1074" spans="1:3" x14ac:dyDescent="0.3">
      <c r="A1074" s="6"/>
      <c r="B1074" s="6"/>
      <c r="C1074" s="7"/>
    </row>
    <row r="1075" spans="1:3" x14ac:dyDescent="0.3">
      <c r="A1075" s="6"/>
      <c r="B1075" s="6"/>
      <c r="C1075" s="7"/>
    </row>
    <row r="1076" spans="1:3" x14ac:dyDescent="0.3">
      <c r="A1076" s="6"/>
      <c r="B1076" s="6"/>
      <c r="C1076" s="7"/>
    </row>
    <row r="1077" spans="1:3" x14ac:dyDescent="0.3">
      <c r="A1077" s="6"/>
      <c r="B1077" s="6"/>
      <c r="C1077" s="7"/>
    </row>
    <row r="1078" spans="1:3" x14ac:dyDescent="0.3">
      <c r="A1078" s="6"/>
      <c r="B1078" s="6"/>
      <c r="C1078" s="7"/>
    </row>
    <row r="1079" spans="1:3" x14ac:dyDescent="0.3">
      <c r="A1079" s="6"/>
      <c r="B1079" s="6"/>
      <c r="C1079" s="7"/>
    </row>
    <row r="1080" spans="1:3" x14ac:dyDescent="0.3">
      <c r="A1080" s="6"/>
      <c r="B1080" s="6"/>
      <c r="C1080" s="7"/>
    </row>
    <row r="1081" spans="1:3" x14ac:dyDescent="0.3">
      <c r="A1081" s="6"/>
      <c r="B1081" s="6"/>
      <c r="C1081" s="7"/>
    </row>
    <row r="1082" spans="1:3" x14ac:dyDescent="0.3">
      <c r="A1082" s="6"/>
      <c r="B1082" s="6"/>
      <c r="C1082" s="7"/>
    </row>
    <row r="1083" spans="1:3" x14ac:dyDescent="0.3">
      <c r="A1083" s="6"/>
      <c r="B1083" s="6"/>
      <c r="C1083" s="7"/>
    </row>
    <row r="1084" spans="1:3" x14ac:dyDescent="0.3">
      <c r="A1084" s="6"/>
      <c r="B1084" s="6"/>
      <c r="C1084" s="7"/>
    </row>
    <row r="1085" spans="1:3" x14ac:dyDescent="0.3">
      <c r="A1085" s="6"/>
      <c r="B1085" s="6"/>
      <c r="C1085" s="7"/>
    </row>
    <row r="1086" spans="1:3" x14ac:dyDescent="0.3">
      <c r="A1086" s="6"/>
      <c r="B1086" s="6"/>
      <c r="C1086" s="7"/>
    </row>
    <row r="1087" spans="1:3" x14ac:dyDescent="0.3">
      <c r="A1087" s="6"/>
      <c r="B1087" s="6"/>
      <c r="C1087" s="7"/>
    </row>
    <row r="1088" spans="1:3" x14ac:dyDescent="0.3">
      <c r="A1088" s="6"/>
      <c r="B1088" s="6"/>
      <c r="C1088" s="7"/>
    </row>
    <row r="1089" spans="1:3" x14ac:dyDescent="0.3">
      <c r="A1089" s="6"/>
      <c r="B1089" s="6"/>
      <c r="C1089" s="7"/>
    </row>
    <row r="1090" spans="1:3" x14ac:dyDescent="0.3">
      <c r="A1090" s="6"/>
      <c r="B1090" s="6"/>
      <c r="C1090" s="7"/>
    </row>
    <row r="1091" spans="1:3" x14ac:dyDescent="0.3">
      <c r="A1091" s="6"/>
      <c r="B1091" s="6"/>
      <c r="C1091" s="7"/>
    </row>
    <row r="1092" spans="1:3" x14ac:dyDescent="0.3">
      <c r="A1092" s="6"/>
      <c r="B1092" s="6"/>
      <c r="C1092" s="7"/>
    </row>
    <row r="1093" spans="1:3" x14ac:dyDescent="0.3">
      <c r="A1093" s="6"/>
      <c r="B1093" s="6"/>
      <c r="C1093" s="7"/>
    </row>
    <row r="1094" spans="1:3" x14ac:dyDescent="0.3">
      <c r="A1094" s="6"/>
      <c r="B1094" s="6"/>
      <c r="C1094" s="7"/>
    </row>
    <row r="1095" spans="1:3" x14ac:dyDescent="0.3">
      <c r="A1095" s="6"/>
      <c r="B1095" s="6"/>
      <c r="C1095" s="7"/>
    </row>
    <row r="1096" spans="1:3" x14ac:dyDescent="0.3">
      <c r="A1096" s="6"/>
      <c r="B1096" s="6"/>
      <c r="C1096" s="7"/>
    </row>
    <row r="1097" spans="1:3" x14ac:dyDescent="0.3">
      <c r="A1097" s="6"/>
      <c r="B1097" s="6"/>
      <c r="C1097" s="7"/>
    </row>
    <row r="1098" spans="1:3" x14ac:dyDescent="0.3">
      <c r="A1098" s="6"/>
      <c r="B1098" s="6"/>
      <c r="C1098" s="7"/>
    </row>
    <row r="1099" spans="1:3" x14ac:dyDescent="0.3">
      <c r="A1099" s="6"/>
      <c r="B1099" s="6"/>
      <c r="C1099" s="7"/>
    </row>
    <row r="1100" spans="1:3" x14ac:dyDescent="0.3">
      <c r="A1100" s="6"/>
      <c r="B1100" s="6"/>
      <c r="C1100" s="7"/>
    </row>
    <row r="1101" spans="1:3" x14ac:dyDescent="0.3">
      <c r="A1101" s="6"/>
      <c r="B1101" s="6"/>
      <c r="C1101" s="7"/>
    </row>
    <row r="1102" spans="1:3" x14ac:dyDescent="0.3">
      <c r="A1102" s="6"/>
      <c r="B1102" s="6"/>
      <c r="C1102" s="7"/>
    </row>
    <row r="1103" spans="1:3" x14ac:dyDescent="0.3">
      <c r="A1103" s="6"/>
      <c r="B1103" s="6"/>
      <c r="C1103" s="7"/>
    </row>
    <row r="1104" spans="1:3" x14ac:dyDescent="0.3">
      <c r="A1104" s="6"/>
      <c r="B1104" s="6"/>
      <c r="C1104" s="7"/>
    </row>
    <row r="1105" spans="1:3" x14ac:dyDescent="0.3">
      <c r="A1105" s="6"/>
      <c r="B1105" s="6"/>
      <c r="C1105" s="7"/>
    </row>
    <row r="1106" spans="1:3" x14ac:dyDescent="0.3">
      <c r="A1106" s="6"/>
      <c r="B1106" s="6"/>
      <c r="C1106" s="7"/>
    </row>
    <row r="1107" spans="1:3" x14ac:dyDescent="0.3">
      <c r="A1107" s="6"/>
      <c r="B1107" s="6"/>
      <c r="C1107" s="7"/>
    </row>
    <row r="1108" spans="1:3" x14ac:dyDescent="0.3">
      <c r="A1108" s="6"/>
      <c r="B1108" s="6"/>
      <c r="C1108" s="7"/>
    </row>
    <row r="1109" spans="1:3" x14ac:dyDescent="0.3">
      <c r="A1109" s="6"/>
      <c r="B1109" s="6"/>
      <c r="C1109" s="7"/>
    </row>
    <row r="1110" spans="1:3" x14ac:dyDescent="0.3">
      <c r="A1110" s="6"/>
      <c r="B1110" s="6"/>
      <c r="C1110" s="7"/>
    </row>
    <row r="1111" spans="1:3" x14ac:dyDescent="0.3">
      <c r="A1111" s="6"/>
      <c r="B1111" s="6"/>
      <c r="C1111" s="7"/>
    </row>
    <row r="1112" spans="1:3" x14ac:dyDescent="0.3">
      <c r="A1112" s="6"/>
      <c r="B1112" s="6"/>
      <c r="C1112" s="7"/>
    </row>
    <row r="1113" spans="1:3" x14ac:dyDescent="0.3">
      <c r="A1113" s="6"/>
      <c r="B1113" s="6"/>
      <c r="C1113" s="7"/>
    </row>
    <row r="1114" spans="1:3" x14ac:dyDescent="0.3">
      <c r="A1114" s="6"/>
      <c r="B1114" s="6"/>
      <c r="C1114" s="7"/>
    </row>
    <row r="1115" spans="1:3" x14ac:dyDescent="0.3">
      <c r="A1115" s="6"/>
      <c r="B1115" s="6"/>
      <c r="C1115" s="7"/>
    </row>
    <row r="1116" spans="1:3" x14ac:dyDescent="0.3">
      <c r="A1116" s="6"/>
      <c r="B1116" s="6"/>
      <c r="C1116" s="7"/>
    </row>
    <row r="1117" spans="1:3" x14ac:dyDescent="0.3">
      <c r="A1117" s="6"/>
      <c r="B1117" s="6"/>
      <c r="C1117" s="7"/>
    </row>
    <row r="1118" spans="1:3" x14ac:dyDescent="0.3">
      <c r="A1118" s="6"/>
      <c r="B1118" s="6"/>
      <c r="C1118" s="7"/>
    </row>
    <row r="1119" spans="1:3" x14ac:dyDescent="0.3">
      <c r="A1119" s="6"/>
      <c r="B1119" s="6"/>
      <c r="C1119" s="7"/>
    </row>
    <row r="1120" spans="1:3" x14ac:dyDescent="0.3">
      <c r="A1120" s="6"/>
      <c r="B1120" s="6"/>
      <c r="C1120" s="7"/>
    </row>
    <row r="1121" spans="1:3" x14ac:dyDescent="0.3">
      <c r="A1121" s="6"/>
      <c r="B1121" s="6"/>
      <c r="C1121" s="7"/>
    </row>
    <row r="1122" spans="1:3" x14ac:dyDescent="0.3">
      <c r="A1122" s="6"/>
      <c r="B1122" s="6"/>
      <c r="C1122" s="7"/>
    </row>
    <row r="1123" spans="1:3" x14ac:dyDescent="0.3">
      <c r="A1123" s="6"/>
      <c r="B1123" s="6"/>
      <c r="C1123" s="7"/>
    </row>
    <row r="1124" spans="1:3" x14ac:dyDescent="0.3">
      <c r="A1124" s="6"/>
      <c r="B1124" s="6"/>
      <c r="C1124" s="7"/>
    </row>
    <row r="1125" spans="1:3" x14ac:dyDescent="0.3">
      <c r="A1125" s="6"/>
      <c r="B1125" s="6"/>
      <c r="C1125" s="7"/>
    </row>
    <row r="1126" spans="1:3" x14ac:dyDescent="0.3">
      <c r="A1126" s="6"/>
      <c r="B1126" s="6"/>
      <c r="C1126" s="7"/>
    </row>
    <row r="1127" spans="1:3" x14ac:dyDescent="0.3">
      <c r="A1127" s="6"/>
      <c r="B1127" s="6"/>
      <c r="C1127" s="7"/>
    </row>
    <row r="1128" spans="1:3" x14ac:dyDescent="0.3">
      <c r="A1128" s="6"/>
      <c r="B1128" s="6"/>
      <c r="C1128" s="7"/>
    </row>
    <row r="1129" spans="1:3" x14ac:dyDescent="0.3">
      <c r="A1129" s="6"/>
      <c r="B1129" s="6"/>
      <c r="C1129" s="7"/>
    </row>
    <row r="1130" spans="1:3" x14ac:dyDescent="0.3">
      <c r="A1130" s="6"/>
      <c r="B1130" s="6"/>
      <c r="C1130" s="7"/>
    </row>
    <row r="1131" spans="1:3" x14ac:dyDescent="0.3">
      <c r="A1131" s="6"/>
      <c r="B1131" s="6"/>
      <c r="C1131" s="7"/>
    </row>
    <row r="1132" spans="1:3" x14ac:dyDescent="0.3">
      <c r="A1132" s="6"/>
      <c r="B1132" s="6"/>
      <c r="C1132" s="7"/>
    </row>
    <row r="1133" spans="1:3" x14ac:dyDescent="0.3">
      <c r="A1133" s="6"/>
      <c r="B1133" s="6"/>
      <c r="C1133" s="7"/>
    </row>
    <row r="1134" spans="1:3" x14ac:dyDescent="0.3">
      <c r="A1134" s="6"/>
      <c r="B1134" s="6"/>
      <c r="C1134" s="7"/>
    </row>
    <row r="1135" spans="1:3" x14ac:dyDescent="0.3">
      <c r="A1135" s="6"/>
      <c r="B1135" s="6"/>
      <c r="C1135" s="7"/>
    </row>
    <row r="1136" spans="1:3" x14ac:dyDescent="0.3">
      <c r="A1136" s="6"/>
      <c r="B1136" s="6"/>
      <c r="C1136" s="7"/>
    </row>
    <row r="1137" spans="1:3" x14ac:dyDescent="0.3">
      <c r="A1137" s="6"/>
      <c r="B1137" s="6"/>
      <c r="C1137" s="7"/>
    </row>
    <row r="1138" spans="1:3" x14ac:dyDescent="0.3">
      <c r="A1138" s="6"/>
      <c r="B1138" s="6"/>
      <c r="C1138" s="7"/>
    </row>
    <row r="1139" spans="1:3" x14ac:dyDescent="0.3">
      <c r="A1139" s="6"/>
      <c r="B1139" s="6"/>
      <c r="C1139" s="7"/>
    </row>
    <row r="1140" spans="1:3" x14ac:dyDescent="0.3">
      <c r="A1140" s="6"/>
      <c r="B1140" s="6"/>
      <c r="C1140" s="7"/>
    </row>
    <row r="1141" spans="1:3" x14ac:dyDescent="0.3">
      <c r="A1141" s="6"/>
      <c r="B1141" s="6"/>
      <c r="C1141" s="7"/>
    </row>
    <row r="1142" spans="1:3" x14ac:dyDescent="0.3">
      <c r="A1142" s="6"/>
      <c r="B1142" s="6"/>
      <c r="C1142" s="7"/>
    </row>
    <row r="1143" spans="1:3" x14ac:dyDescent="0.3">
      <c r="A1143" s="6"/>
      <c r="B1143" s="6"/>
      <c r="C1143" s="7"/>
    </row>
    <row r="1144" spans="1:3" x14ac:dyDescent="0.3">
      <c r="A1144" s="6"/>
      <c r="B1144" s="6"/>
      <c r="C1144" s="7"/>
    </row>
    <row r="1145" spans="1:3" x14ac:dyDescent="0.3">
      <c r="A1145" s="6"/>
      <c r="B1145" s="6"/>
      <c r="C1145" s="7"/>
    </row>
    <row r="1146" spans="1:3" x14ac:dyDescent="0.3">
      <c r="A1146" s="6"/>
      <c r="B1146" s="6"/>
      <c r="C1146" s="7"/>
    </row>
    <row r="1147" spans="1:3" x14ac:dyDescent="0.3">
      <c r="A1147" s="6"/>
      <c r="B1147" s="6"/>
      <c r="C1147" s="7"/>
    </row>
    <row r="1148" spans="1:3" x14ac:dyDescent="0.3">
      <c r="A1148" s="6"/>
      <c r="B1148" s="6"/>
      <c r="C1148" s="7"/>
    </row>
    <row r="1149" spans="1:3" x14ac:dyDescent="0.3">
      <c r="A1149" s="6"/>
      <c r="B1149" s="6"/>
      <c r="C1149" s="7"/>
    </row>
    <row r="1150" spans="1:3" x14ac:dyDescent="0.3">
      <c r="A1150" s="6"/>
      <c r="B1150" s="6"/>
      <c r="C1150" s="7"/>
    </row>
    <row r="1151" spans="1:3" x14ac:dyDescent="0.3">
      <c r="A1151" s="6"/>
      <c r="B1151" s="6"/>
      <c r="C1151" s="7"/>
    </row>
    <row r="1152" spans="1:3" x14ac:dyDescent="0.3">
      <c r="A1152" s="6"/>
      <c r="B1152" s="6"/>
      <c r="C1152" s="7"/>
    </row>
    <row r="1153" spans="1:3" x14ac:dyDescent="0.3">
      <c r="A1153" s="6"/>
      <c r="B1153" s="6"/>
      <c r="C1153" s="7"/>
    </row>
    <row r="1154" spans="1:3" x14ac:dyDescent="0.3">
      <c r="A1154" s="6"/>
      <c r="B1154" s="6"/>
      <c r="C1154" s="7"/>
    </row>
    <row r="1155" spans="1:3" x14ac:dyDescent="0.3">
      <c r="A1155" s="6"/>
      <c r="B1155" s="6"/>
      <c r="C1155" s="7"/>
    </row>
    <row r="1156" spans="1:3" x14ac:dyDescent="0.3">
      <c r="A1156" s="6"/>
      <c r="B1156" s="6"/>
      <c r="C1156" s="7"/>
    </row>
    <row r="1157" spans="1:3" x14ac:dyDescent="0.3">
      <c r="A1157" s="6"/>
      <c r="B1157" s="6"/>
      <c r="C1157" s="7"/>
    </row>
    <row r="1158" spans="1:3" x14ac:dyDescent="0.3">
      <c r="A1158" s="6"/>
      <c r="B1158" s="6"/>
      <c r="C1158" s="7"/>
    </row>
    <row r="1159" spans="1:3" x14ac:dyDescent="0.3">
      <c r="A1159" s="6"/>
      <c r="B1159" s="6"/>
      <c r="C1159" s="7"/>
    </row>
    <row r="1160" spans="1:3" x14ac:dyDescent="0.3">
      <c r="A1160" s="6"/>
      <c r="B1160" s="6"/>
      <c r="C1160" s="7"/>
    </row>
    <row r="1161" spans="1:3" x14ac:dyDescent="0.3">
      <c r="A1161" s="6"/>
      <c r="B1161" s="6"/>
      <c r="C1161" s="7"/>
    </row>
    <row r="1162" spans="1:3" x14ac:dyDescent="0.3">
      <c r="A1162" s="6"/>
      <c r="B1162" s="6"/>
      <c r="C1162" s="7"/>
    </row>
    <row r="1163" spans="1:3" x14ac:dyDescent="0.3">
      <c r="A1163" s="6"/>
      <c r="B1163" s="6"/>
      <c r="C1163" s="7"/>
    </row>
    <row r="1164" spans="1:3" x14ac:dyDescent="0.3">
      <c r="A1164" s="6"/>
      <c r="B1164" s="6"/>
      <c r="C1164" s="7"/>
    </row>
    <row r="1165" spans="1:3" x14ac:dyDescent="0.3">
      <c r="A1165" s="6"/>
      <c r="B1165" s="6"/>
      <c r="C1165" s="7"/>
    </row>
    <row r="1166" spans="1:3" x14ac:dyDescent="0.3">
      <c r="A1166" s="6"/>
      <c r="B1166" s="6"/>
      <c r="C1166" s="7"/>
    </row>
    <row r="1167" spans="1:3" x14ac:dyDescent="0.3">
      <c r="A1167" s="6"/>
      <c r="B1167" s="6"/>
      <c r="C1167" s="7"/>
    </row>
    <row r="1168" spans="1:3" x14ac:dyDescent="0.3">
      <c r="A1168" s="6"/>
      <c r="B1168" s="6"/>
      <c r="C1168" s="7"/>
    </row>
    <row r="1169" spans="1:3" x14ac:dyDescent="0.3">
      <c r="A1169" s="6"/>
      <c r="B1169" s="6"/>
      <c r="C1169" s="7"/>
    </row>
    <row r="1170" spans="1:3" x14ac:dyDescent="0.3">
      <c r="A1170" s="6"/>
      <c r="B1170" s="6"/>
      <c r="C1170" s="7"/>
    </row>
    <row r="1171" spans="1:3" x14ac:dyDescent="0.3">
      <c r="A1171" s="6"/>
      <c r="B1171" s="6"/>
      <c r="C1171" s="7"/>
    </row>
    <row r="1172" spans="1:3" x14ac:dyDescent="0.3">
      <c r="A1172" s="6"/>
      <c r="B1172" s="6"/>
      <c r="C1172" s="7"/>
    </row>
    <row r="1173" spans="1:3" x14ac:dyDescent="0.3">
      <c r="A1173" s="6"/>
      <c r="B1173" s="6"/>
      <c r="C1173" s="7"/>
    </row>
    <row r="1174" spans="1:3" x14ac:dyDescent="0.3">
      <c r="A1174" s="6"/>
      <c r="B1174" s="6"/>
      <c r="C1174" s="7"/>
    </row>
    <row r="1175" spans="1:3" x14ac:dyDescent="0.3">
      <c r="A1175" s="6"/>
      <c r="B1175" s="6"/>
      <c r="C1175" s="7"/>
    </row>
    <row r="1176" spans="1:3" x14ac:dyDescent="0.3">
      <c r="A1176" s="6"/>
      <c r="B1176" s="6"/>
      <c r="C1176" s="7"/>
    </row>
    <row r="1177" spans="1:3" x14ac:dyDescent="0.3">
      <c r="A1177" s="6"/>
      <c r="B1177" s="6"/>
      <c r="C1177" s="7"/>
    </row>
    <row r="1178" spans="1:3" x14ac:dyDescent="0.3">
      <c r="A1178" s="6"/>
      <c r="B1178" s="6"/>
      <c r="C1178" s="7"/>
    </row>
    <row r="1179" spans="1:3" x14ac:dyDescent="0.3">
      <c r="A1179" s="6"/>
      <c r="B1179" s="6"/>
      <c r="C1179" s="7"/>
    </row>
    <row r="1180" spans="1:3" x14ac:dyDescent="0.3">
      <c r="A1180" s="6"/>
      <c r="B1180" s="6"/>
      <c r="C1180" s="7"/>
    </row>
    <row r="1181" spans="1:3" x14ac:dyDescent="0.3">
      <c r="A1181" s="6"/>
      <c r="B1181" s="6"/>
      <c r="C1181" s="7"/>
    </row>
    <row r="1182" spans="1:3" x14ac:dyDescent="0.3">
      <c r="A1182" s="6"/>
      <c r="B1182" s="6"/>
      <c r="C1182" s="7"/>
    </row>
    <row r="1183" spans="1:3" x14ac:dyDescent="0.3">
      <c r="A1183" s="6"/>
      <c r="B1183" s="6"/>
      <c r="C1183" s="7"/>
    </row>
    <row r="1184" spans="1:3" x14ac:dyDescent="0.3">
      <c r="A1184" s="6"/>
      <c r="B1184" s="6"/>
      <c r="C1184" s="7"/>
    </row>
    <row r="1185" spans="1:3" x14ac:dyDescent="0.3">
      <c r="A1185" s="6"/>
      <c r="B1185" s="6"/>
      <c r="C1185" s="7"/>
    </row>
    <row r="1186" spans="1:3" x14ac:dyDescent="0.3">
      <c r="A1186" s="6"/>
      <c r="B1186" s="6"/>
      <c r="C1186" s="7"/>
    </row>
    <row r="1187" spans="1:3" x14ac:dyDescent="0.3">
      <c r="A1187" s="6"/>
      <c r="B1187" s="6"/>
      <c r="C1187" s="7"/>
    </row>
    <row r="1188" spans="1:3" x14ac:dyDescent="0.3">
      <c r="A1188" s="6"/>
      <c r="B1188" s="6"/>
      <c r="C1188" s="7"/>
    </row>
    <row r="1189" spans="1:3" x14ac:dyDescent="0.3">
      <c r="A1189" s="6"/>
      <c r="B1189" s="6"/>
      <c r="C1189" s="7"/>
    </row>
    <row r="1190" spans="1:3" x14ac:dyDescent="0.3">
      <c r="A1190" s="6"/>
      <c r="B1190" s="6"/>
      <c r="C1190" s="7"/>
    </row>
    <row r="1191" spans="1:3" x14ac:dyDescent="0.3">
      <c r="A1191" s="6"/>
      <c r="B1191" s="6"/>
      <c r="C1191" s="7"/>
    </row>
    <row r="1192" spans="1:3" x14ac:dyDescent="0.3">
      <c r="A1192" s="6"/>
      <c r="B1192" s="6"/>
      <c r="C1192" s="7"/>
    </row>
    <row r="1193" spans="1:3" x14ac:dyDescent="0.3">
      <c r="A1193" s="6"/>
      <c r="B1193" s="6"/>
      <c r="C1193" s="7"/>
    </row>
    <row r="1194" spans="1:3" x14ac:dyDescent="0.3">
      <c r="A1194" s="6"/>
      <c r="B1194" s="6"/>
      <c r="C1194" s="7"/>
    </row>
    <row r="1195" spans="1:3" x14ac:dyDescent="0.3">
      <c r="A1195" s="6"/>
      <c r="B1195" s="6"/>
      <c r="C1195" s="7"/>
    </row>
    <row r="1196" spans="1:3" x14ac:dyDescent="0.3">
      <c r="A1196" s="6"/>
      <c r="B1196" s="6"/>
      <c r="C1196" s="7"/>
    </row>
    <row r="1197" spans="1:3" x14ac:dyDescent="0.3">
      <c r="A1197" s="6"/>
      <c r="B1197" s="6"/>
      <c r="C1197" s="7"/>
    </row>
    <row r="1198" spans="1:3" x14ac:dyDescent="0.3">
      <c r="A1198" s="6"/>
      <c r="B1198" s="6"/>
      <c r="C1198" s="7"/>
    </row>
    <row r="1199" spans="1:3" x14ac:dyDescent="0.3">
      <c r="A1199" s="6"/>
      <c r="B1199" s="6"/>
      <c r="C1199" s="7"/>
    </row>
    <row r="1200" spans="1:3" x14ac:dyDescent="0.3">
      <c r="A1200" s="6"/>
      <c r="B1200" s="6"/>
      <c r="C1200" s="7"/>
    </row>
    <row r="1201" spans="1:3" x14ac:dyDescent="0.3">
      <c r="A1201" s="6"/>
      <c r="B1201" s="6"/>
      <c r="C1201" s="7"/>
    </row>
    <row r="1202" spans="1:3" x14ac:dyDescent="0.3">
      <c r="A1202" s="6"/>
      <c r="B1202" s="6"/>
      <c r="C1202" s="7"/>
    </row>
    <row r="1203" spans="1:3" x14ac:dyDescent="0.3">
      <c r="A1203" s="6"/>
      <c r="B1203" s="6"/>
      <c r="C1203" s="7"/>
    </row>
    <row r="1204" spans="1:3" x14ac:dyDescent="0.3">
      <c r="A1204" s="6"/>
      <c r="B1204" s="6"/>
      <c r="C1204" s="7"/>
    </row>
    <row r="1205" spans="1:3" x14ac:dyDescent="0.3">
      <c r="A1205" s="6"/>
      <c r="B1205" s="6"/>
      <c r="C1205" s="7"/>
    </row>
    <row r="1206" spans="1:3" x14ac:dyDescent="0.3">
      <c r="A1206" s="6"/>
      <c r="B1206" s="6"/>
      <c r="C1206" s="7"/>
    </row>
    <row r="1207" spans="1:3" x14ac:dyDescent="0.3">
      <c r="A1207" s="6"/>
      <c r="B1207" s="6"/>
      <c r="C1207" s="7"/>
    </row>
    <row r="1208" spans="1:3" x14ac:dyDescent="0.3">
      <c r="A1208" s="6"/>
      <c r="B1208" s="6"/>
      <c r="C1208" s="7"/>
    </row>
    <row r="1209" spans="1:3" x14ac:dyDescent="0.3">
      <c r="A1209" s="6"/>
      <c r="B1209" s="6"/>
      <c r="C1209" s="7"/>
    </row>
    <row r="1210" spans="1:3" x14ac:dyDescent="0.3">
      <c r="A1210" s="6"/>
      <c r="B1210" s="6"/>
      <c r="C1210" s="7"/>
    </row>
    <row r="1211" spans="1:3" x14ac:dyDescent="0.3">
      <c r="A1211" s="6"/>
      <c r="B1211" s="6"/>
      <c r="C1211" s="7"/>
    </row>
    <row r="1212" spans="1:3" x14ac:dyDescent="0.3">
      <c r="A1212" s="6"/>
      <c r="B1212" s="6"/>
      <c r="C1212" s="7"/>
    </row>
    <row r="1213" spans="1:3" x14ac:dyDescent="0.3">
      <c r="A1213" s="6"/>
      <c r="B1213" s="6"/>
      <c r="C1213" s="7"/>
    </row>
    <row r="1214" spans="1:3" x14ac:dyDescent="0.3">
      <c r="A1214" s="6"/>
      <c r="B1214" s="6"/>
      <c r="C1214" s="7"/>
    </row>
    <row r="1215" spans="1:3" x14ac:dyDescent="0.3">
      <c r="A1215" s="6"/>
      <c r="B1215" s="6"/>
      <c r="C1215" s="7"/>
    </row>
    <row r="1216" spans="1:3" x14ac:dyDescent="0.3">
      <c r="A1216" s="6"/>
      <c r="B1216" s="6"/>
      <c r="C1216" s="7"/>
    </row>
    <row r="1217" spans="1:3" x14ac:dyDescent="0.3">
      <c r="A1217" s="6"/>
      <c r="B1217" s="6"/>
      <c r="C1217" s="7"/>
    </row>
    <row r="1218" spans="1:3" x14ac:dyDescent="0.3">
      <c r="A1218" s="6"/>
      <c r="B1218" s="6"/>
      <c r="C1218" s="7"/>
    </row>
    <row r="1219" spans="1:3" x14ac:dyDescent="0.3">
      <c r="A1219" s="6"/>
      <c r="B1219" s="6"/>
      <c r="C1219" s="7"/>
    </row>
    <row r="1220" spans="1:3" x14ac:dyDescent="0.3">
      <c r="A1220" s="6"/>
      <c r="B1220" s="6"/>
      <c r="C1220" s="7"/>
    </row>
    <row r="1221" spans="1:3" x14ac:dyDescent="0.3">
      <c r="A1221" s="6"/>
      <c r="B1221" s="6"/>
      <c r="C1221" s="7"/>
    </row>
    <row r="1222" spans="1:3" x14ac:dyDescent="0.3">
      <c r="A1222" s="6"/>
      <c r="B1222" s="6"/>
      <c r="C1222" s="7"/>
    </row>
    <row r="1223" spans="1:3" x14ac:dyDescent="0.3">
      <c r="A1223" s="6"/>
      <c r="B1223" s="6"/>
      <c r="C1223" s="7"/>
    </row>
    <row r="1224" spans="1:3" x14ac:dyDescent="0.3">
      <c r="A1224" s="6"/>
      <c r="B1224" s="6"/>
      <c r="C1224" s="7"/>
    </row>
    <row r="1225" spans="1:3" x14ac:dyDescent="0.3">
      <c r="A1225" s="6"/>
      <c r="B1225" s="6"/>
      <c r="C1225" s="7"/>
    </row>
    <row r="1226" spans="1:3" x14ac:dyDescent="0.3">
      <c r="A1226" s="6"/>
      <c r="B1226" s="6"/>
      <c r="C1226" s="7"/>
    </row>
    <row r="1227" spans="1:3" x14ac:dyDescent="0.3">
      <c r="A1227" s="6"/>
      <c r="B1227" s="6"/>
      <c r="C1227" s="7"/>
    </row>
    <row r="1228" spans="1:3" x14ac:dyDescent="0.3">
      <c r="A1228" s="6"/>
      <c r="B1228" s="6"/>
      <c r="C1228" s="7"/>
    </row>
    <row r="1229" spans="1:3" x14ac:dyDescent="0.3">
      <c r="A1229" s="6"/>
      <c r="B1229" s="6"/>
      <c r="C1229" s="7"/>
    </row>
    <row r="1230" spans="1:3" x14ac:dyDescent="0.3">
      <c r="A1230" s="6"/>
      <c r="B1230" s="6"/>
      <c r="C1230" s="7"/>
    </row>
    <row r="1231" spans="1:3" x14ac:dyDescent="0.3">
      <c r="A1231" s="6"/>
      <c r="B1231" s="6"/>
      <c r="C1231" s="7"/>
    </row>
    <row r="1232" spans="1:3" x14ac:dyDescent="0.3">
      <c r="A1232" s="6"/>
      <c r="B1232" s="6"/>
      <c r="C1232" s="7"/>
    </row>
    <row r="1233" spans="1:3" x14ac:dyDescent="0.3">
      <c r="A1233" s="6"/>
      <c r="B1233" s="6"/>
      <c r="C1233" s="7"/>
    </row>
    <row r="1234" spans="1:3" x14ac:dyDescent="0.3">
      <c r="A1234" s="6"/>
      <c r="B1234" s="6"/>
      <c r="C1234" s="7"/>
    </row>
    <row r="1235" spans="1:3" x14ac:dyDescent="0.3">
      <c r="A1235" s="6"/>
      <c r="B1235" s="6"/>
      <c r="C1235" s="7"/>
    </row>
    <row r="1236" spans="1:3" x14ac:dyDescent="0.3">
      <c r="A1236" s="6"/>
      <c r="B1236" s="6"/>
      <c r="C1236" s="7"/>
    </row>
    <row r="1237" spans="1:3" x14ac:dyDescent="0.3">
      <c r="A1237" s="6"/>
      <c r="B1237" s="6"/>
      <c r="C1237" s="7"/>
    </row>
    <row r="1238" spans="1:3" x14ac:dyDescent="0.3">
      <c r="A1238" s="6"/>
      <c r="B1238" s="6"/>
      <c r="C1238" s="7"/>
    </row>
    <row r="1239" spans="1:3" x14ac:dyDescent="0.3">
      <c r="A1239" s="6"/>
      <c r="B1239" s="6"/>
      <c r="C1239" s="7"/>
    </row>
    <row r="1240" spans="1:3" x14ac:dyDescent="0.3">
      <c r="A1240" s="6"/>
      <c r="B1240" s="6"/>
      <c r="C1240" s="7"/>
    </row>
    <row r="1241" spans="1:3" x14ac:dyDescent="0.3">
      <c r="A1241" s="6"/>
      <c r="B1241" s="6"/>
      <c r="C1241" s="7"/>
    </row>
    <row r="1242" spans="1:3" x14ac:dyDescent="0.3">
      <c r="A1242" s="6"/>
      <c r="B1242" s="6"/>
      <c r="C1242" s="7"/>
    </row>
    <row r="1243" spans="1:3" x14ac:dyDescent="0.3">
      <c r="A1243" s="6"/>
      <c r="B1243" s="6"/>
      <c r="C1243" s="7"/>
    </row>
    <row r="1244" spans="1:3" x14ac:dyDescent="0.3">
      <c r="A1244" s="6"/>
      <c r="B1244" s="6"/>
      <c r="C1244" s="7"/>
    </row>
    <row r="1245" spans="1:3" x14ac:dyDescent="0.3">
      <c r="A1245" s="6"/>
      <c r="B1245" s="6"/>
      <c r="C1245" s="7"/>
    </row>
    <row r="1246" spans="1:3" x14ac:dyDescent="0.3">
      <c r="A1246" s="6"/>
      <c r="B1246" s="6"/>
      <c r="C1246" s="7"/>
    </row>
    <row r="1247" spans="1:3" x14ac:dyDescent="0.3">
      <c r="A1247" s="6"/>
      <c r="B1247" s="6"/>
      <c r="C1247" s="7"/>
    </row>
    <row r="1248" spans="1:3" x14ac:dyDescent="0.3">
      <c r="A1248" s="6"/>
      <c r="B1248" s="6"/>
      <c r="C1248" s="7"/>
    </row>
    <row r="1249" spans="1:3" x14ac:dyDescent="0.3">
      <c r="A1249" s="6"/>
      <c r="B1249" s="6"/>
      <c r="C1249" s="7"/>
    </row>
    <row r="1250" spans="1:3" x14ac:dyDescent="0.3">
      <c r="A1250" s="6"/>
      <c r="B1250" s="6"/>
      <c r="C1250" s="7"/>
    </row>
    <row r="1251" spans="1:3" x14ac:dyDescent="0.3">
      <c r="A1251" s="6"/>
      <c r="B1251" s="6"/>
      <c r="C1251" s="7"/>
    </row>
    <row r="1252" spans="1:3" x14ac:dyDescent="0.3">
      <c r="A1252" s="6"/>
      <c r="B1252" s="6"/>
      <c r="C1252" s="7"/>
    </row>
    <row r="1253" spans="1:3" x14ac:dyDescent="0.3">
      <c r="A1253" s="6"/>
      <c r="B1253" s="6"/>
      <c r="C1253" s="7"/>
    </row>
    <row r="1254" spans="1:3" x14ac:dyDescent="0.3">
      <c r="A1254" s="6"/>
      <c r="B1254" s="6"/>
      <c r="C1254" s="7"/>
    </row>
    <row r="1255" spans="1:3" x14ac:dyDescent="0.3">
      <c r="A1255" s="6"/>
      <c r="B1255" s="6"/>
      <c r="C1255" s="7"/>
    </row>
    <row r="1256" spans="1:3" x14ac:dyDescent="0.3">
      <c r="A1256" s="6"/>
      <c r="B1256" s="6"/>
      <c r="C1256" s="7"/>
    </row>
    <row r="1257" spans="1:3" x14ac:dyDescent="0.3">
      <c r="A1257" s="6"/>
      <c r="B1257" s="6"/>
      <c r="C1257" s="7"/>
    </row>
    <row r="1258" spans="1:3" x14ac:dyDescent="0.3">
      <c r="A1258" s="6"/>
      <c r="B1258" s="6"/>
      <c r="C1258" s="7"/>
    </row>
    <row r="1259" spans="1:3" x14ac:dyDescent="0.3">
      <c r="A1259" s="6"/>
      <c r="B1259" s="6"/>
      <c r="C1259" s="7"/>
    </row>
    <row r="1260" spans="1:3" x14ac:dyDescent="0.3">
      <c r="A1260" s="6"/>
      <c r="B1260" s="6"/>
      <c r="C1260" s="7"/>
    </row>
    <row r="1261" spans="1:3" x14ac:dyDescent="0.3">
      <c r="A1261" s="6"/>
      <c r="B1261" s="6"/>
      <c r="C1261" s="7"/>
    </row>
    <row r="1262" spans="1:3" x14ac:dyDescent="0.3">
      <c r="A1262" s="6"/>
      <c r="B1262" s="6"/>
      <c r="C1262" s="7"/>
    </row>
    <row r="1263" spans="1:3" x14ac:dyDescent="0.3">
      <c r="A1263" s="6"/>
      <c r="B1263" s="6"/>
      <c r="C1263" s="7"/>
    </row>
    <row r="1264" spans="1:3" x14ac:dyDescent="0.3">
      <c r="A1264" s="6"/>
      <c r="B1264" s="6"/>
      <c r="C1264" s="7"/>
    </row>
    <row r="1265" spans="1:3" x14ac:dyDescent="0.3">
      <c r="A1265" s="6"/>
      <c r="B1265" s="6"/>
      <c r="C1265" s="7"/>
    </row>
    <row r="1266" spans="1:3" x14ac:dyDescent="0.3">
      <c r="A1266" s="6"/>
      <c r="B1266" s="6"/>
      <c r="C1266" s="7"/>
    </row>
    <row r="1267" spans="1:3" x14ac:dyDescent="0.3">
      <c r="A1267" s="6"/>
      <c r="B1267" s="6"/>
      <c r="C1267" s="7"/>
    </row>
    <row r="1268" spans="1:3" x14ac:dyDescent="0.3">
      <c r="A1268" s="6"/>
      <c r="B1268" s="6"/>
      <c r="C1268" s="7"/>
    </row>
    <row r="1269" spans="1:3" x14ac:dyDescent="0.3">
      <c r="A1269" s="6"/>
      <c r="B1269" s="6"/>
      <c r="C1269" s="7"/>
    </row>
    <row r="1270" spans="1:3" x14ac:dyDescent="0.3">
      <c r="A1270" s="6"/>
      <c r="B1270" s="6"/>
      <c r="C1270" s="7"/>
    </row>
    <row r="1271" spans="1:3" x14ac:dyDescent="0.3">
      <c r="A1271" s="6"/>
      <c r="B1271" s="6"/>
      <c r="C1271" s="7"/>
    </row>
    <row r="1272" spans="1:3" x14ac:dyDescent="0.3">
      <c r="A1272" s="6"/>
      <c r="B1272" s="6"/>
      <c r="C1272" s="7"/>
    </row>
    <row r="1273" spans="1:3" x14ac:dyDescent="0.3">
      <c r="A1273" s="6"/>
      <c r="B1273" s="6"/>
      <c r="C1273" s="7"/>
    </row>
    <row r="1274" spans="1:3" x14ac:dyDescent="0.3">
      <c r="A1274" s="6"/>
      <c r="B1274" s="6"/>
      <c r="C1274" s="7"/>
    </row>
    <row r="1275" spans="1:3" x14ac:dyDescent="0.3">
      <c r="A1275" s="6"/>
      <c r="B1275" s="6"/>
      <c r="C1275" s="7"/>
    </row>
    <row r="1276" spans="1:3" x14ac:dyDescent="0.3">
      <c r="A1276" s="6"/>
      <c r="B1276" s="6"/>
      <c r="C1276" s="7"/>
    </row>
    <row r="1277" spans="1:3" x14ac:dyDescent="0.3">
      <c r="A1277" s="6"/>
      <c r="B1277" s="6"/>
      <c r="C1277" s="7"/>
    </row>
    <row r="1278" spans="1:3" x14ac:dyDescent="0.3">
      <c r="A1278" s="6"/>
      <c r="B1278" s="6"/>
      <c r="C1278" s="7"/>
    </row>
    <row r="1279" spans="1:3" x14ac:dyDescent="0.3">
      <c r="A1279" s="6"/>
      <c r="B1279" s="6"/>
      <c r="C1279" s="7"/>
    </row>
    <row r="1280" spans="1:3" x14ac:dyDescent="0.3">
      <c r="A1280" s="6"/>
      <c r="B1280" s="6"/>
      <c r="C1280" s="7"/>
    </row>
    <row r="1281" spans="1:3" x14ac:dyDescent="0.3">
      <c r="A1281" s="6"/>
      <c r="B1281" s="6"/>
      <c r="C1281" s="7"/>
    </row>
    <row r="1282" spans="1:3" x14ac:dyDescent="0.3">
      <c r="A1282" s="6"/>
      <c r="B1282" s="6"/>
      <c r="C1282" s="7"/>
    </row>
    <row r="1283" spans="1:3" x14ac:dyDescent="0.3">
      <c r="A1283" s="6"/>
      <c r="B1283" s="6"/>
      <c r="C1283" s="7"/>
    </row>
    <row r="1284" spans="1:3" x14ac:dyDescent="0.3">
      <c r="A1284" s="6"/>
      <c r="B1284" s="6"/>
      <c r="C1284" s="7"/>
    </row>
    <row r="1285" spans="1:3" x14ac:dyDescent="0.3">
      <c r="A1285" s="6"/>
      <c r="B1285" s="6"/>
      <c r="C1285" s="7"/>
    </row>
    <row r="1286" spans="1:3" x14ac:dyDescent="0.3">
      <c r="A1286" s="6"/>
      <c r="B1286" s="6"/>
      <c r="C1286" s="7"/>
    </row>
    <row r="1287" spans="1:3" x14ac:dyDescent="0.3">
      <c r="A1287" s="6"/>
      <c r="B1287" s="6"/>
      <c r="C1287" s="7"/>
    </row>
    <row r="1288" spans="1:3" x14ac:dyDescent="0.3">
      <c r="A1288" s="6"/>
      <c r="B1288" s="6"/>
      <c r="C1288" s="7"/>
    </row>
    <row r="1289" spans="1:3" x14ac:dyDescent="0.3">
      <c r="A1289" s="6"/>
      <c r="B1289" s="6"/>
      <c r="C1289" s="7"/>
    </row>
    <row r="1290" spans="1:3" x14ac:dyDescent="0.3">
      <c r="A1290" s="6"/>
      <c r="B1290" s="6"/>
      <c r="C1290" s="7"/>
    </row>
    <row r="1291" spans="1:3" x14ac:dyDescent="0.3">
      <c r="A1291" s="6"/>
      <c r="B1291" s="6"/>
      <c r="C1291" s="7"/>
    </row>
    <row r="1292" spans="1:3" x14ac:dyDescent="0.3">
      <c r="A1292" s="6"/>
      <c r="B1292" s="6"/>
      <c r="C1292" s="7"/>
    </row>
    <row r="1293" spans="1:3" x14ac:dyDescent="0.3">
      <c r="A1293" s="6"/>
      <c r="B1293" s="6"/>
      <c r="C1293" s="7"/>
    </row>
    <row r="1294" spans="1:3" x14ac:dyDescent="0.3">
      <c r="A1294" s="6"/>
      <c r="B1294" s="6"/>
      <c r="C1294" s="7"/>
    </row>
    <row r="1295" spans="1:3" x14ac:dyDescent="0.3">
      <c r="A1295" s="6"/>
      <c r="B1295" s="6"/>
      <c r="C1295" s="7"/>
    </row>
    <row r="1296" spans="1:3" x14ac:dyDescent="0.3">
      <c r="A1296" s="6"/>
      <c r="B1296" s="6"/>
      <c r="C1296" s="7"/>
    </row>
    <row r="1297" spans="1:3" x14ac:dyDescent="0.3">
      <c r="A1297" s="6"/>
      <c r="B1297" s="6"/>
      <c r="C1297" s="7"/>
    </row>
    <row r="1298" spans="1:3" x14ac:dyDescent="0.3">
      <c r="A1298" s="6"/>
      <c r="B1298" s="6"/>
      <c r="C1298" s="7"/>
    </row>
    <row r="1299" spans="1:3" x14ac:dyDescent="0.3">
      <c r="A1299" s="6"/>
      <c r="B1299" s="6"/>
      <c r="C1299" s="7"/>
    </row>
    <row r="1300" spans="1:3" x14ac:dyDescent="0.3">
      <c r="A1300" s="6"/>
      <c r="B1300" s="6"/>
      <c r="C1300" s="7"/>
    </row>
    <row r="1301" spans="1:3" x14ac:dyDescent="0.3">
      <c r="A1301" s="6"/>
      <c r="B1301" s="6"/>
      <c r="C1301" s="7"/>
    </row>
    <row r="1302" spans="1:3" x14ac:dyDescent="0.3">
      <c r="A1302" s="6"/>
      <c r="B1302" s="6"/>
      <c r="C1302" s="7"/>
    </row>
    <row r="1303" spans="1:3" x14ac:dyDescent="0.3">
      <c r="A1303" s="6"/>
      <c r="B1303" s="6"/>
      <c r="C1303" s="7"/>
    </row>
    <row r="1304" spans="1:3" x14ac:dyDescent="0.3">
      <c r="A1304" s="6"/>
      <c r="B1304" s="6"/>
      <c r="C1304" s="7"/>
    </row>
    <row r="1305" spans="1:3" x14ac:dyDescent="0.3">
      <c r="A1305" s="6"/>
      <c r="B1305" s="6"/>
      <c r="C1305" s="7"/>
    </row>
    <row r="1306" spans="1:3" x14ac:dyDescent="0.3">
      <c r="A1306" s="6"/>
      <c r="B1306" s="6"/>
      <c r="C1306" s="7"/>
    </row>
    <row r="1307" spans="1:3" x14ac:dyDescent="0.3">
      <c r="A1307" s="6"/>
      <c r="B1307" s="6"/>
      <c r="C1307" s="7"/>
    </row>
    <row r="1308" spans="1:3" x14ac:dyDescent="0.3">
      <c r="A1308" s="6"/>
      <c r="B1308" s="6"/>
      <c r="C1308" s="7"/>
    </row>
    <row r="1309" spans="1:3" x14ac:dyDescent="0.3">
      <c r="A1309" s="6"/>
      <c r="B1309" s="6"/>
      <c r="C1309" s="7"/>
    </row>
    <row r="1310" spans="1:3" x14ac:dyDescent="0.3">
      <c r="A1310" s="6"/>
      <c r="B1310" s="6"/>
      <c r="C1310" s="7"/>
    </row>
    <row r="1311" spans="1:3" x14ac:dyDescent="0.3">
      <c r="A1311" s="6"/>
      <c r="B1311" s="6"/>
      <c r="C1311" s="7"/>
    </row>
    <row r="1312" spans="1:3" x14ac:dyDescent="0.3">
      <c r="A1312" s="6"/>
      <c r="B1312" s="6"/>
      <c r="C1312" s="7"/>
    </row>
    <row r="1313" spans="1:3" x14ac:dyDescent="0.3">
      <c r="A1313" s="6"/>
      <c r="B1313" s="6"/>
      <c r="C1313" s="7"/>
    </row>
    <row r="1314" spans="1:3" x14ac:dyDescent="0.3">
      <c r="A1314" s="6"/>
      <c r="B1314" s="6"/>
      <c r="C1314" s="7"/>
    </row>
    <row r="1315" spans="1:3" x14ac:dyDescent="0.3">
      <c r="A1315" s="6"/>
      <c r="B1315" s="6"/>
      <c r="C1315" s="7"/>
    </row>
    <row r="1316" spans="1:3" x14ac:dyDescent="0.3">
      <c r="A1316" s="6"/>
      <c r="B1316" s="6"/>
      <c r="C1316" s="7"/>
    </row>
    <row r="1317" spans="1:3" x14ac:dyDescent="0.3">
      <c r="A1317" s="6"/>
      <c r="B1317" s="6"/>
      <c r="C1317" s="7"/>
    </row>
    <row r="1318" spans="1:3" x14ac:dyDescent="0.3">
      <c r="A1318" s="6"/>
      <c r="B1318" s="6"/>
      <c r="C1318" s="7"/>
    </row>
    <row r="1319" spans="1:3" x14ac:dyDescent="0.3">
      <c r="A1319" s="6"/>
      <c r="B1319" s="6"/>
      <c r="C1319" s="7"/>
    </row>
    <row r="1320" spans="1:3" x14ac:dyDescent="0.3">
      <c r="A1320" s="6"/>
      <c r="B1320" s="6"/>
      <c r="C1320" s="7"/>
    </row>
    <row r="1321" spans="1:3" x14ac:dyDescent="0.3">
      <c r="A1321" s="6"/>
      <c r="B1321" s="6"/>
      <c r="C1321" s="7"/>
    </row>
    <row r="1322" spans="1:3" x14ac:dyDescent="0.3">
      <c r="A1322" s="6"/>
      <c r="B1322" s="6"/>
      <c r="C1322" s="7"/>
    </row>
    <row r="1323" spans="1:3" x14ac:dyDescent="0.3">
      <c r="A1323" s="6"/>
      <c r="B1323" s="6"/>
      <c r="C1323" s="7"/>
    </row>
    <row r="1324" spans="1:3" x14ac:dyDescent="0.3">
      <c r="A1324" s="6"/>
      <c r="B1324" s="6"/>
      <c r="C1324" s="7"/>
    </row>
    <row r="1325" spans="1:3" x14ac:dyDescent="0.3">
      <c r="A1325" s="6"/>
      <c r="B1325" s="6"/>
      <c r="C1325" s="7"/>
    </row>
    <row r="1326" spans="1:3" x14ac:dyDescent="0.3">
      <c r="A1326" s="6"/>
      <c r="B1326" s="6"/>
      <c r="C1326" s="7"/>
    </row>
    <row r="1327" spans="1:3" x14ac:dyDescent="0.3">
      <c r="A1327" s="6"/>
      <c r="B1327" s="6"/>
      <c r="C1327" s="7"/>
    </row>
    <row r="1328" spans="1:3" x14ac:dyDescent="0.3">
      <c r="A1328" s="6"/>
      <c r="B1328" s="6"/>
      <c r="C1328" s="7"/>
    </row>
    <row r="1329" spans="1:3" x14ac:dyDescent="0.3">
      <c r="A1329" s="6"/>
      <c r="B1329" s="6"/>
      <c r="C1329" s="7"/>
    </row>
    <row r="1330" spans="1:3" x14ac:dyDescent="0.3">
      <c r="A1330" s="6"/>
      <c r="B1330" s="6"/>
      <c r="C1330" s="7"/>
    </row>
    <row r="1331" spans="1:3" x14ac:dyDescent="0.3">
      <c r="A1331" s="6"/>
      <c r="B1331" s="6"/>
      <c r="C1331" s="7"/>
    </row>
    <row r="1332" spans="1:3" x14ac:dyDescent="0.3">
      <c r="A1332" s="6"/>
      <c r="B1332" s="6"/>
      <c r="C1332" s="7"/>
    </row>
    <row r="1333" spans="1:3" x14ac:dyDescent="0.3">
      <c r="A1333" s="6"/>
      <c r="B1333" s="6"/>
      <c r="C1333" s="7"/>
    </row>
    <row r="1334" spans="1:3" x14ac:dyDescent="0.3">
      <c r="A1334" s="6"/>
      <c r="B1334" s="6"/>
      <c r="C1334" s="7"/>
    </row>
    <row r="1335" spans="1:3" x14ac:dyDescent="0.3">
      <c r="A1335" s="6"/>
      <c r="B1335" s="6"/>
      <c r="C1335" s="7"/>
    </row>
    <row r="1336" spans="1:3" x14ac:dyDescent="0.3">
      <c r="A1336" s="6"/>
      <c r="B1336" s="6"/>
      <c r="C1336" s="7"/>
    </row>
    <row r="1337" spans="1:3" x14ac:dyDescent="0.3">
      <c r="A1337" s="6"/>
      <c r="B1337" s="6"/>
      <c r="C1337" s="7"/>
    </row>
    <row r="1338" spans="1:3" x14ac:dyDescent="0.3">
      <c r="A1338" s="6"/>
      <c r="B1338" s="6"/>
      <c r="C1338" s="7"/>
    </row>
    <row r="1339" spans="1:3" x14ac:dyDescent="0.3">
      <c r="A1339" s="6"/>
      <c r="B1339" s="6"/>
      <c r="C1339" s="7"/>
    </row>
    <row r="1340" spans="1:3" x14ac:dyDescent="0.3">
      <c r="A1340" s="6"/>
      <c r="B1340" s="6"/>
      <c r="C1340" s="7"/>
    </row>
    <row r="1341" spans="1:3" x14ac:dyDescent="0.3">
      <c r="A1341" s="6"/>
      <c r="B1341" s="6"/>
      <c r="C1341" s="7"/>
    </row>
    <row r="1342" spans="1:3" x14ac:dyDescent="0.3">
      <c r="A1342" s="6"/>
      <c r="B1342" s="6"/>
      <c r="C1342" s="7"/>
    </row>
    <row r="1343" spans="1:3" x14ac:dyDescent="0.3">
      <c r="A1343" s="6"/>
      <c r="B1343" s="6"/>
      <c r="C1343" s="7"/>
    </row>
    <row r="1344" spans="1:3" x14ac:dyDescent="0.3">
      <c r="A1344" s="6"/>
      <c r="B1344" s="6"/>
      <c r="C1344" s="7"/>
    </row>
    <row r="1345" spans="1:3" x14ac:dyDescent="0.3">
      <c r="A1345" s="6"/>
      <c r="B1345" s="6"/>
      <c r="C1345" s="7"/>
    </row>
    <row r="1346" spans="1:3" x14ac:dyDescent="0.3">
      <c r="A1346" s="6"/>
      <c r="B1346" s="6"/>
      <c r="C1346" s="7"/>
    </row>
    <row r="1347" spans="1:3" x14ac:dyDescent="0.3">
      <c r="A1347" s="6"/>
      <c r="B1347" s="6"/>
      <c r="C1347" s="7"/>
    </row>
    <row r="1348" spans="1:3" x14ac:dyDescent="0.3">
      <c r="A1348" s="6"/>
      <c r="B1348" s="6"/>
      <c r="C1348" s="7"/>
    </row>
    <row r="1349" spans="1:3" x14ac:dyDescent="0.3">
      <c r="A1349" s="6"/>
      <c r="B1349" s="6"/>
      <c r="C1349" s="7"/>
    </row>
    <row r="1350" spans="1:3" x14ac:dyDescent="0.3">
      <c r="A1350" s="6"/>
      <c r="B1350" s="6"/>
      <c r="C1350" s="7"/>
    </row>
    <row r="1351" spans="1:3" x14ac:dyDescent="0.3">
      <c r="A1351" s="6"/>
      <c r="B1351" s="6"/>
      <c r="C1351" s="7"/>
    </row>
    <row r="1352" spans="1:3" x14ac:dyDescent="0.3">
      <c r="A1352" s="6"/>
      <c r="B1352" s="6"/>
      <c r="C1352" s="7"/>
    </row>
    <row r="1353" spans="1:3" x14ac:dyDescent="0.3">
      <c r="A1353" s="6"/>
      <c r="B1353" s="6"/>
      <c r="C1353" s="7"/>
    </row>
    <row r="1354" spans="1:3" x14ac:dyDescent="0.3">
      <c r="A1354" s="6"/>
      <c r="B1354" s="6"/>
      <c r="C1354" s="7"/>
    </row>
    <row r="1355" spans="1:3" x14ac:dyDescent="0.3">
      <c r="A1355" s="6"/>
      <c r="B1355" s="6"/>
      <c r="C1355" s="7"/>
    </row>
    <row r="1356" spans="1:3" x14ac:dyDescent="0.3">
      <c r="A1356" s="6"/>
      <c r="B1356" s="6"/>
      <c r="C1356" s="7"/>
    </row>
    <row r="1357" spans="1:3" x14ac:dyDescent="0.3">
      <c r="A1357" s="6"/>
      <c r="B1357" s="6"/>
      <c r="C1357" s="7"/>
    </row>
    <row r="1358" spans="1:3" x14ac:dyDescent="0.3">
      <c r="A1358" s="6"/>
      <c r="B1358" s="6"/>
      <c r="C1358" s="7"/>
    </row>
    <row r="1359" spans="1:3" x14ac:dyDescent="0.3">
      <c r="A1359" s="6"/>
      <c r="B1359" s="6"/>
      <c r="C1359" s="7"/>
    </row>
    <row r="1360" spans="1:3" x14ac:dyDescent="0.3">
      <c r="A1360" s="6"/>
      <c r="B1360" s="6"/>
      <c r="C1360" s="7"/>
    </row>
    <row r="1361" spans="1:3" x14ac:dyDescent="0.3">
      <c r="A1361" s="6"/>
      <c r="B1361" s="6"/>
      <c r="C1361" s="7"/>
    </row>
    <row r="1362" spans="1:3" x14ac:dyDescent="0.3">
      <c r="A1362" s="6"/>
      <c r="B1362" s="6"/>
      <c r="C1362" s="7"/>
    </row>
    <row r="1363" spans="1:3" x14ac:dyDescent="0.3">
      <c r="A1363" s="6"/>
      <c r="B1363" s="6"/>
      <c r="C1363" s="7"/>
    </row>
    <row r="1364" spans="1:3" x14ac:dyDescent="0.3">
      <c r="A1364" s="6"/>
      <c r="B1364" s="6"/>
      <c r="C1364" s="7"/>
    </row>
    <row r="1365" spans="1:3" x14ac:dyDescent="0.3">
      <c r="A1365" s="6"/>
      <c r="B1365" s="6"/>
      <c r="C1365" s="7"/>
    </row>
    <row r="1366" spans="1:3" x14ac:dyDescent="0.3">
      <c r="A1366" s="6"/>
      <c r="B1366" s="6"/>
      <c r="C1366" s="7"/>
    </row>
    <row r="1367" spans="1:3" x14ac:dyDescent="0.3">
      <c r="A1367" s="6"/>
      <c r="B1367" s="6"/>
      <c r="C1367" s="7"/>
    </row>
    <row r="1368" spans="1:3" x14ac:dyDescent="0.3">
      <c r="A1368" s="6"/>
      <c r="B1368" s="6"/>
      <c r="C1368" s="7"/>
    </row>
    <row r="1369" spans="1:3" x14ac:dyDescent="0.3">
      <c r="A1369" s="6"/>
      <c r="B1369" s="6"/>
      <c r="C1369" s="7"/>
    </row>
    <row r="1370" spans="1:3" x14ac:dyDescent="0.3">
      <c r="A1370" s="6"/>
      <c r="B1370" s="6"/>
      <c r="C1370" s="7"/>
    </row>
    <row r="1371" spans="1:3" x14ac:dyDescent="0.3">
      <c r="A1371" s="6"/>
      <c r="B1371" s="6"/>
      <c r="C1371" s="7"/>
    </row>
    <row r="1372" spans="1:3" x14ac:dyDescent="0.3">
      <c r="A1372" s="6"/>
      <c r="B1372" s="6"/>
      <c r="C1372" s="7"/>
    </row>
    <row r="1373" spans="1:3" x14ac:dyDescent="0.3">
      <c r="A1373" s="6"/>
      <c r="B1373" s="6"/>
      <c r="C1373" s="7"/>
    </row>
    <row r="1374" spans="1:3" x14ac:dyDescent="0.3">
      <c r="A1374" s="6"/>
      <c r="B1374" s="6"/>
      <c r="C1374" s="7"/>
    </row>
    <row r="1375" spans="1:3" x14ac:dyDescent="0.3">
      <c r="A1375" s="6"/>
      <c r="B1375" s="6"/>
      <c r="C1375" s="7"/>
    </row>
    <row r="1376" spans="1:3" x14ac:dyDescent="0.3">
      <c r="A1376" s="6"/>
      <c r="B1376" s="6"/>
      <c r="C1376" s="7"/>
    </row>
    <row r="1377" spans="1:3" x14ac:dyDescent="0.3">
      <c r="A1377" s="6"/>
      <c r="B1377" s="6"/>
      <c r="C1377" s="7"/>
    </row>
    <row r="1378" spans="1:3" x14ac:dyDescent="0.3">
      <c r="A1378" s="6"/>
      <c r="B1378" s="6"/>
      <c r="C1378" s="7"/>
    </row>
    <row r="1379" spans="1:3" x14ac:dyDescent="0.3">
      <c r="A1379" s="6"/>
      <c r="B1379" s="6"/>
      <c r="C1379" s="7"/>
    </row>
    <row r="1380" spans="1:3" x14ac:dyDescent="0.3">
      <c r="A1380" s="6"/>
      <c r="B1380" s="6"/>
      <c r="C1380" s="7"/>
    </row>
    <row r="1381" spans="1:3" x14ac:dyDescent="0.3">
      <c r="A1381" s="6"/>
      <c r="B1381" s="6"/>
      <c r="C1381" s="7"/>
    </row>
    <row r="1382" spans="1:3" x14ac:dyDescent="0.3">
      <c r="A1382" s="6"/>
      <c r="B1382" s="6"/>
      <c r="C1382" s="7"/>
    </row>
    <row r="1383" spans="1:3" x14ac:dyDescent="0.3">
      <c r="A1383" s="6"/>
      <c r="B1383" s="6"/>
      <c r="C1383" s="7"/>
    </row>
    <row r="1384" spans="1:3" x14ac:dyDescent="0.3">
      <c r="A1384" s="6"/>
      <c r="B1384" s="6"/>
      <c r="C1384" s="7"/>
    </row>
    <row r="1385" spans="1:3" x14ac:dyDescent="0.3">
      <c r="A1385" s="6"/>
      <c r="B1385" s="6"/>
      <c r="C1385" s="7"/>
    </row>
    <row r="1386" spans="1:3" x14ac:dyDescent="0.3">
      <c r="A1386" s="6"/>
      <c r="B1386" s="6"/>
      <c r="C1386" s="7"/>
    </row>
    <row r="1387" spans="1:3" x14ac:dyDescent="0.3">
      <c r="A1387" s="6"/>
      <c r="B1387" s="6"/>
      <c r="C1387" s="7"/>
    </row>
    <row r="1388" spans="1:3" x14ac:dyDescent="0.3">
      <c r="A1388" s="6"/>
      <c r="B1388" s="6"/>
      <c r="C1388" s="7"/>
    </row>
    <row r="1389" spans="1:3" x14ac:dyDescent="0.3">
      <c r="A1389" s="6"/>
      <c r="B1389" s="6"/>
      <c r="C1389" s="7"/>
    </row>
    <row r="1390" spans="1:3" x14ac:dyDescent="0.3">
      <c r="A1390" s="6"/>
      <c r="B1390" s="6"/>
      <c r="C1390" s="7"/>
    </row>
    <row r="1391" spans="1:3" x14ac:dyDescent="0.3">
      <c r="A1391" s="6"/>
      <c r="B1391" s="6"/>
      <c r="C1391" s="7"/>
    </row>
    <row r="1392" spans="1:3" x14ac:dyDescent="0.3">
      <c r="A1392" s="6"/>
      <c r="B1392" s="6"/>
      <c r="C1392" s="7"/>
    </row>
    <row r="1393" spans="1:3" x14ac:dyDescent="0.3">
      <c r="A1393" s="6"/>
      <c r="B1393" s="6"/>
      <c r="C1393" s="7"/>
    </row>
    <row r="1394" spans="1:3" x14ac:dyDescent="0.3">
      <c r="A1394" s="6"/>
      <c r="B1394" s="6"/>
      <c r="C1394" s="7"/>
    </row>
    <row r="1395" spans="1:3" x14ac:dyDescent="0.3">
      <c r="A1395" s="6"/>
      <c r="B1395" s="6"/>
      <c r="C1395" s="7"/>
    </row>
    <row r="1396" spans="1:3" x14ac:dyDescent="0.3">
      <c r="A1396" s="6"/>
      <c r="B1396" s="6"/>
      <c r="C1396" s="7"/>
    </row>
    <row r="1397" spans="1:3" x14ac:dyDescent="0.3">
      <c r="A1397" s="6"/>
      <c r="B1397" s="6"/>
      <c r="C1397" s="7"/>
    </row>
    <row r="1398" spans="1:3" x14ac:dyDescent="0.3">
      <c r="A1398" s="6"/>
      <c r="B1398" s="6"/>
      <c r="C1398" s="7"/>
    </row>
    <row r="1399" spans="1:3" x14ac:dyDescent="0.3">
      <c r="A1399" s="6"/>
      <c r="B1399" s="6"/>
      <c r="C1399" s="7"/>
    </row>
    <row r="1400" spans="1:3" x14ac:dyDescent="0.3">
      <c r="A1400" s="6"/>
      <c r="B1400" s="6"/>
      <c r="C1400" s="7"/>
    </row>
    <row r="1401" spans="1:3" x14ac:dyDescent="0.3">
      <c r="A1401" s="6"/>
      <c r="B1401" s="6"/>
      <c r="C1401" s="7"/>
    </row>
    <row r="1402" spans="1:3" x14ac:dyDescent="0.3">
      <c r="A1402" s="6"/>
      <c r="B1402" s="6"/>
      <c r="C1402" s="7"/>
    </row>
    <row r="1403" spans="1:3" x14ac:dyDescent="0.3">
      <c r="A1403" s="6"/>
      <c r="B1403" s="6"/>
      <c r="C1403" s="7"/>
    </row>
    <row r="1404" spans="1:3" x14ac:dyDescent="0.3">
      <c r="A1404" s="6"/>
      <c r="B1404" s="6"/>
      <c r="C1404" s="7"/>
    </row>
    <row r="1405" spans="1:3" x14ac:dyDescent="0.3">
      <c r="A1405" s="6"/>
      <c r="B1405" s="6"/>
      <c r="C1405" s="7"/>
    </row>
    <row r="1406" spans="1:3" x14ac:dyDescent="0.3">
      <c r="A1406" s="6"/>
      <c r="B1406" s="6"/>
      <c r="C1406" s="7"/>
    </row>
    <row r="1407" spans="1:3" x14ac:dyDescent="0.3">
      <c r="A1407" s="6"/>
      <c r="B1407" s="6"/>
      <c r="C1407" s="7"/>
    </row>
    <row r="1408" spans="1:3" x14ac:dyDescent="0.3">
      <c r="A1408" s="6"/>
      <c r="B1408" s="6"/>
      <c r="C1408" s="7"/>
    </row>
    <row r="1409" spans="1:3" x14ac:dyDescent="0.3">
      <c r="A1409" s="6"/>
      <c r="B1409" s="6"/>
      <c r="C1409" s="7"/>
    </row>
    <row r="1410" spans="1:3" x14ac:dyDescent="0.3">
      <c r="A1410" s="6"/>
      <c r="B1410" s="6"/>
      <c r="C1410" s="7"/>
    </row>
    <row r="1411" spans="1:3" x14ac:dyDescent="0.3">
      <c r="A1411" s="6"/>
      <c r="B1411" s="6"/>
      <c r="C1411" s="7"/>
    </row>
    <row r="1412" spans="1:3" x14ac:dyDescent="0.3">
      <c r="A1412" s="6"/>
      <c r="B1412" s="6"/>
      <c r="C1412" s="7"/>
    </row>
    <row r="1413" spans="1:3" x14ac:dyDescent="0.3">
      <c r="A1413" s="6"/>
      <c r="B1413" s="6"/>
      <c r="C1413" s="7"/>
    </row>
    <row r="1414" spans="1:3" x14ac:dyDescent="0.3">
      <c r="A1414" s="6"/>
      <c r="B1414" s="6"/>
      <c r="C1414" s="7"/>
    </row>
    <row r="1415" spans="1:3" x14ac:dyDescent="0.3">
      <c r="A1415" s="6"/>
      <c r="B1415" s="6"/>
      <c r="C1415" s="7"/>
    </row>
    <row r="1416" spans="1:3" x14ac:dyDescent="0.3">
      <c r="A1416" s="6"/>
      <c r="B1416" s="6"/>
      <c r="C1416" s="7"/>
    </row>
    <row r="1417" spans="1:3" x14ac:dyDescent="0.3">
      <c r="A1417" s="6"/>
      <c r="B1417" s="6"/>
      <c r="C1417" s="7"/>
    </row>
    <row r="1418" spans="1:3" x14ac:dyDescent="0.3">
      <c r="A1418" s="6"/>
      <c r="B1418" s="6"/>
      <c r="C1418" s="7"/>
    </row>
    <row r="1419" spans="1:3" x14ac:dyDescent="0.3">
      <c r="A1419" s="6"/>
      <c r="B1419" s="6"/>
      <c r="C1419" s="7"/>
    </row>
    <row r="1420" spans="1:3" x14ac:dyDescent="0.3">
      <c r="A1420" s="6"/>
      <c r="B1420" s="6"/>
      <c r="C1420" s="7"/>
    </row>
    <row r="1421" spans="1:3" x14ac:dyDescent="0.3">
      <c r="A1421" s="6"/>
      <c r="B1421" s="6"/>
      <c r="C1421" s="7"/>
    </row>
    <row r="1422" spans="1:3" x14ac:dyDescent="0.3">
      <c r="A1422" s="6"/>
      <c r="B1422" s="6"/>
      <c r="C1422" s="7"/>
    </row>
    <row r="1423" spans="1:3" x14ac:dyDescent="0.3">
      <c r="A1423" s="6"/>
      <c r="B1423" s="6"/>
      <c r="C1423" s="7"/>
    </row>
    <row r="1424" spans="1:3" x14ac:dyDescent="0.3">
      <c r="A1424" s="6"/>
      <c r="B1424" s="6"/>
      <c r="C1424" s="7"/>
    </row>
    <row r="1425" spans="1:3" x14ac:dyDescent="0.3">
      <c r="A1425" s="6"/>
      <c r="B1425" s="6"/>
      <c r="C1425" s="7"/>
    </row>
    <row r="1426" spans="1:3" x14ac:dyDescent="0.3">
      <c r="A1426" s="6"/>
      <c r="B1426" s="6"/>
      <c r="C1426" s="7"/>
    </row>
    <row r="1427" spans="1:3" x14ac:dyDescent="0.3">
      <c r="A1427" s="6"/>
      <c r="B1427" s="6"/>
      <c r="C1427" s="7"/>
    </row>
    <row r="1428" spans="1:3" x14ac:dyDescent="0.3">
      <c r="A1428" s="6"/>
      <c r="B1428" s="6"/>
      <c r="C1428" s="7"/>
    </row>
    <row r="1429" spans="1:3" x14ac:dyDescent="0.3">
      <c r="A1429" s="6"/>
      <c r="B1429" s="6"/>
      <c r="C1429" s="7"/>
    </row>
    <row r="1430" spans="1:3" x14ac:dyDescent="0.3">
      <c r="A1430" s="6"/>
      <c r="B1430" s="6"/>
      <c r="C1430" s="7"/>
    </row>
    <row r="1431" spans="1:3" x14ac:dyDescent="0.3">
      <c r="A1431" s="6"/>
      <c r="B1431" s="6"/>
      <c r="C1431" s="7"/>
    </row>
    <row r="1432" spans="1:3" x14ac:dyDescent="0.3">
      <c r="A1432" s="6"/>
      <c r="B1432" s="6"/>
      <c r="C1432" s="7"/>
    </row>
    <row r="1433" spans="1:3" x14ac:dyDescent="0.3">
      <c r="A1433" s="6"/>
      <c r="B1433" s="6"/>
      <c r="C1433" s="7"/>
    </row>
    <row r="1434" spans="1:3" x14ac:dyDescent="0.3">
      <c r="A1434" s="6"/>
      <c r="B1434" s="6"/>
      <c r="C1434" s="7"/>
    </row>
    <row r="1435" spans="1:3" x14ac:dyDescent="0.3">
      <c r="A1435" s="6"/>
      <c r="B1435" s="6"/>
      <c r="C1435" s="7"/>
    </row>
    <row r="1436" spans="1:3" x14ac:dyDescent="0.3">
      <c r="A1436" s="6"/>
      <c r="B1436" s="6"/>
      <c r="C1436" s="7"/>
    </row>
    <row r="1437" spans="1:3" x14ac:dyDescent="0.3">
      <c r="A1437" s="6"/>
      <c r="B1437" s="6"/>
      <c r="C1437" s="7"/>
    </row>
    <row r="1438" spans="1:3" x14ac:dyDescent="0.3">
      <c r="A1438" s="6"/>
      <c r="B1438" s="6"/>
      <c r="C1438" s="7"/>
    </row>
    <row r="1439" spans="1:3" x14ac:dyDescent="0.3">
      <c r="A1439" s="6"/>
      <c r="B1439" s="6"/>
      <c r="C1439" s="7"/>
    </row>
    <row r="1440" spans="1:3" x14ac:dyDescent="0.3">
      <c r="A1440" s="6"/>
      <c r="B1440" s="6"/>
      <c r="C1440" s="7"/>
    </row>
    <row r="1441" spans="1:3" x14ac:dyDescent="0.3">
      <c r="A1441" s="6"/>
      <c r="B1441" s="6"/>
      <c r="C1441" s="7"/>
    </row>
    <row r="1442" spans="1:3" x14ac:dyDescent="0.3">
      <c r="A1442" s="6"/>
      <c r="B1442" s="6"/>
      <c r="C1442" s="7"/>
    </row>
    <row r="1443" spans="1:3" x14ac:dyDescent="0.3">
      <c r="A1443" s="6"/>
      <c r="B1443" s="6"/>
      <c r="C1443" s="7"/>
    </row>
    <row r="1444" spans="1:3" x14ac:dyDescent="0.3">
      <c r="A1444" s="6"/>
      <c r="B1444" s="6"/>
      <c r="C1444" s="7"/>
    </row>
    <row r="1445" spans="1:3" x14ac:dyDescent="0.3">
      <c r="A1445" s="6"/>
      <c r="B1445" s="6"/>
      <c r="C1445" s="7"/>
    </row>
    <row r="1446" spans="1:3" x14ac:dyDescent="0.3">
      <c r="A1446" s="6"/>
      <c r="B1446" s="6"/>
      <c r="C1446" s="7"/>
    </row>
    <row r="1447" spans="1:3" x14ac:dyDescent="0.3">
      <c r="A1447" s="6"/>
      <c r="B1447" s="6"/>
      <c r="C1447" s="7"/>
    </row>
    <row r="1448" spans="1:3" x14ac:dyDescent="0.3">
      <c r="A1448" s="6"/>
      <c r="B1448" s="6"/>
      <c r="C1448" s="7"/>
    </row>
    <row r="1449" spans="1:3" x14ac:dyDescent="0.3">
      <c r="A1449" s="6"/>
      <c r="B1449" s="6"/>
      <c r="C1449" s="7"/>
    </row>
    <row r="1450" spans="1:3" x14ac:dyDescent="0.3">
      <c r="A1450" s="6"/>
      <c r="B1450" s="6"/>
      <c r="C1450" s="7"/>
    </row>
    <row r="1451" spans="1:3" x14ac:dyDescent="0.3">
      <c r="A1451" s="6"/>
      <c r="B1451" s="6"/>
      <c r="C1451" s="7"/>
    </row>
    <row r="1452" spans="1:3" x14ac:dyDescent="0.3">
      <c r="A1452" s="6"/>
      <c r="B1452" s="6"/>
      <c r="C1452" s="7"/>
    </row>
    <row r="1453" spans="1:3" x14ac:dyDescent="0.3">
      <c r="A1453" s="6"/>
      <c r="B1453" s="6"/>
      <c r="C1453" s="7"/>
    </row>
    <row r="1454" spans="1:3" x14ac:dyDescent="0.3">
      <c r="A1454" s="6"/>
      <c r="B1454" s="6"/>
      <c r="C1454" s="7"/>
    </row>
    <row r="1455" spans="1:3" x14ac:dyDescent="0.3">
      <c r="A1455" s="6"/>
      <c r="B1455" s="6"/>
      <c r="C1455" s="7"/>
    </row>
    <row r="1456" spans="1:3" x14ac:dyDescent="0.3">
      <c r="A1456" s="6"/>
      <c r="B1456" s="6"/>
      <c r="C1456" s="7"/>
    </row>
    <row r="1457" spans="1:3" x14ac:dyDescent="0.3">
      <c r="A1457" s="6"/>
      <c r="B1457" s="6"/>
      <c r="C1457" s="7"/>
    </row>
    <row r="1458" spans="1:3" x14ac:dyDescent="0.3">
      <c r="A1458" s="6"/>
      <c r="B1458" s="6"/>
      <c r="C1458" s="7"/>
    </row>
    <row r="1459" spans="1:3" x14ac:dyDescent="0.3">
      <c r="A1459" s="6"/>
      <c r="B1459" s="6"/>
      <c r="C1459" s="7"/>
    </row>
    <row r="1460" spans="1:3" x14ac:dyDescent="0.3">
      <c r="A1460" s="6"/>
      <c r="B1460" s="6"/>
      <c r="C1460" s="7"/>
    </row>
    <row r="1461" spans="1:3" x14ac:dyDescent="0.3">
      <c r="A1461" s="6"/>
      <c r="B1461" s="6"/>
      <c r="C1461" s="7"/>
    </row>
    <row r="1462" spans="1:3" x14ac:dyDescent="0.3">
      <c r="A1462" s="6"/>
      <c r="B1462" s="6"/>
      <c r="C1462" s="7"/>
    </row>
    <row r="1463" spans="1:3" x14ac:dyDescent="0.3">
      <c r="A1463" s="6"/>
      <c r="B1463" s="6"/>
      <c r="C1463" s="7"/>
    </row>
    <row r="1464" spans="1:3" x14ac:dyDescent="0.3">
      <c r="A1464" s="6"/>
      <c r="B1464" s="6"/>
      <c r="C1464" s="7"/>
    </row>
    <row r="1465" spans="1:3" x14ac:dyDescent="0.3">
      <c r="A1465" s="6"/>
      <c r="B1465" s="6"/>
      <c r="C1465" s="7"/>
    </row>
    <row r="1466" spans="1:3" x14ac:dyDescent="0.3">
      <c r="A1466" s="6"/>
      <c r="B1466" s="6"/>
      <c r="C1466" s="7"/>
    </row>
    <row r="1467" spans="1:3" x14ac:dyDescent="0.3">
      <c r="A1467" s="6"/>
      <c r="B1467" s="6"/>
      <c r="C1467" s="7"/>
    </row>
    <row r="1468" spans="1:3" x14ac:dyDescent="0.3">
      <c r="A1468" s="6"/>
      <c r="B1468" s="6"/>
      <c r="C1468" s="7"/>
    </row>
    <row r="1469" spans="1:3" x14ac:dyDescent="0.3">
      <c r="A1469" s="6"/>
      <c r="B1469" s="6"/>
      <c r="C1469" s="7"/>
    </row>
    <row r="1470" spans="1:3" x14ac:dyDescent="0.3">
      <c r="A1470" s="6"/>
      <c r="B1470" s="6"/>
      <c r="C1470" s="7"/>
    </row>
    <row r="1471" spans="1:3" x14ac:dyDescent="0.3">
      <c r="A1471" s="6"/>
      <c r="B1471" s="6"/>
      <c r="C1471" s="7"/>
    </row>
    <row r="1472" spans="1:3" x14ac:dyDescent="0.3">
      <c r="A1472" s="6"/>
      <c r="B1472" s="6"/>
      <c r="C1472" s="7"/>
    </row>
    <row r="1473" spans="1:3" x14ac:dyDescent="0.3">
      <c r="A1473" s="6"/>
      <c r="B1473" s="6"/>
      <c r="C1473" s="7"/>
    </row>
    <row r="1474" spans="1:3" x14ac:dyDescent="0.3">
      <c r="A1474" s="6"/>
      <c r="B1474" s="6"/>
      <c r="C1474" s="7"/>
    </row>
    <row r="1475" spans="1:3" x14ac:dyDescent="0.3">
      <c r="A1475" s="6"/>
      <c r="B1475" s="6"/>
      <c r="C1475" s="7"/>
    </row>
    <row r="1476" spans="1:3" x14ac:dyDescent="0.3">
      <c r="A1476" s="6"/>
      <c r="B1476" s="6"/>
      <c r="C1476" s="7"/>
    </row>
    <row r="1477" spans="1:3" x14ac:dyDescent="0.3">
      <c r="A1477" s="6"/>
      <c r="B1477" s="6"/>
      <c r="C1477" s="7"/>
    </row>
    <row r="1478" spans="1:3" x14ac:dyDescent="0.3">
      <c r="A1478" s="6"/>
      <c r="B1478" s="6"/>
      <c r="C1478" s="7"/>
    </row>
    <row r="1479" spans="1:3" x14ac:dyDescent="0.3">
      <c r="A1479" s="6"/>
      <c r="B1479" s="6"/>
      <c r="C1479" s="7"/>
    </row>
    <row r="1480" spans="1:3" x14ac:dyDescent="0.3">
      <c r="A1480" s="6"/>
      <c r="B1480" s="6"/>
      <c r="C1480" s="7"/>
    </row>
    <row r="1481" spans="1:3" x14ac:dyDescent="0.3">
      <c r="A1481" s="6"/>
      <c r="B1481" s="6"/>
      <c r="C1481" s="7"/>
    </row>
    <row r="1482" spans="1:3" x14ac:dyDescent="0.3">
      <c r="A1482" s="6"/>
      <c r="B1482" s="6"/>
      <c r="C1482" s="7"/>
    </row>
    <row r="1483" spans="1:3" x14ac:dyDescent="0.3">
      <c r="A1483" s="6"/>
      <c r="B1483" s="6"/>
      <c r="C1483" s="7"/>
    </row>
    <row r="1484" spans="1:3" x14ac:dyDescent="0.3">
      <c r="A1484" s="6"/>
      <c r="B1484" s="6"/>
      <c r="C1484" s="7"/>
    </row>
    <row r="1485" spans="1:3" x14ac:dyDescent="0.3">
      <c r="A1485" s="6"/>
      <c r="B1485" s="6"/>
      <c r="C1485" s="7"/>
    </row>
    <row r="1486" spans="1:3" x14ac:dyDescent="0.3">
      <c r="A1486" s="6"/>
      <c r="B1486" s="6"/>
      <c r="C1486" s="7"/>
    </row>
    <row r="1487" spans="1:3" x14ac:dyDescent="0.3">
      <c r="A1487" s="6"/>
      <c r="B1487" s="6"/>
      <c r="C1487" s="7"/>
    </row>
    <row r="1488" spans="1:3" x14ac:dyDescent="0.3">
      <c r="A1488" s="6"/>
      <c r="B1488" s="6"/>
      <c r="C1488" s="7"/>
    </row>
    <row r="1489" spans="1:3" x14ac:dyDescent="0.3">
      <c r="A1489" s="6"/>
      <c r="B1489" s="6"/>
      <c r="C1489" s="7"/>
    </row>
    <row r="1490" spans="1:3" x14ac:dyDescent="0.3">
      <c r="A1490" s="6"/>
      <c r="B1490" s="6"/>
      <c r="C1490" s="7"/>
    </row>
    <row r="1491" spans="1:3" x14ac:dyDescent="0.3">
      <c r="A1491" s="6"/>
      <c r="B1491" s="6"/>
      <c r="C1491" s="7"/>
    </row>
    <row r="1492" spans="1:3" x14ac:dyDescent="0.3">
      <c r="A1492" s="6"/>
      <c r="B1492" s="6"/>
      <c r="C1492" s="7"/>
    </row>
    <row r="1493" spans="1:3" x14ac:dyDescent="0.3">
      <c r="A1493" s="6"/>
      <c r="B1493" s="6"/>
      <c r="C1493" s="7"/>
    </row>
    <row r="1494" spans="1:3" x14ac:dyDescent="0.3">
      <c r="A1494" s="6"/>
      <c r="B1494" s="6"/>
      <c r="C1494" s="7"/>
    </row>
    <row r="1495" spans="1:3" x14ac:dyDescent="0.3">
      <c r="A1495" s="6"/>
      <c r="B1495" s="6"/>
      <c r="C1495" s="7"/>
    </row>
    <row r="1496" spans="1:3" x14ac:dyDescent="0.3">
      <c r="A1496" s="6"/>
      <c r="B1496" s="6"/>
      <c r="C1496" s="7"/>
    </row>
    <row r="1497" spans="1:3" x14ac:dyDescent="0.3">
      <c r="A1497" s="6"/>
      <c r="B1497" s="6"/>
      <c r="C1497" s="7"/>
    </row>
    <row r="1498" spans="1:3" x14ac:dyDescent="0.3">
      <c r="A1498" s="6"/>
      <c r="B1498" s="6"/>
      <c r="C1498" s="7"/>
    </row>
    <row r="1499" spans="1:3" x14ac:dyDescent="0.3">
      <c r="A1499" s="6"/>
      <c r="B1499" s="6"/>
      <c r="C1499" s="7"/>
    </row>
    <row r="1500" spans="1:3" x14ac:dyDescent="0.3">
      <c r="A1500" s="6"/>
      <c r="B1500" s="6"/>
      <c r="C1500" s="7"/>
    </row>
    <row r="1501" spans="1:3" x14ac:dyDescent="0.3">
      <c r="A1501" s="6"/>
      <c r="B1501" s="6"/>
      <c r="C1501" s="7"/>
    </row>
    <row r="1502" spans="1:3" x14ac:dyDescent="0.3">
      <c r="A1502" s="6"/>
      <c r="B1502" s="6"/>
      <c r="C1502" s="7"/>
    </row>
    <row r="1503" spans="1:3" x14ac:dyDescent="0.3">
      <c r="A1503" s="6"/>
      <c r="B1503" s="6"/>
      <c r="C1503" s="7"/>
    </row>
    <row r="1504" spans="1:3" x14ac:dyDescent="0.3">
      <c r="A1504" s="6"/>
      <c r="B1504" s="6"/>
      <c r="C1504" s="7"/>
    </row>
    <row r="1505" spans="1:3" x14ac:dyDescent="0.3">
      <c r="A1505" s="6"/>
      <c r="B1505" s="6"/>
      <c r="C1505" s="7"/>
    </row>
    <row r="1506" spans="1:3" x14ac:dyDescent="0.3">
      <c r="A1506" s="6"/>
      <c r="B1506" s="6"/>
      <c r="C1506" s="7"/>
    </row>
    <row r="1507" spans="1:3" x14ac:dyDescent="0.3">
      <c r="A1507" s="6"/>
      <c r="B1507" s="6"/>
      <c r="C1507" s="7"/>
    </row>
    <row r="1508" spans="1:3" x14ac:dyDescent="0.3">
      <c r="A1508" s="6"/>
      <c r="B1508" s="6"/>
      <c r="C1508" s="7"/>
    </row>
    <row r="1509" spans="1:3" x14ac:dyDescent="0.3">
      <c r="A1509" s="6"/>
      <c r="B1509" s="6"/>
      <c r="C1509" s="7"/>
    </row>
    <row r="1510" spans="1:3" x14ac:dyDescent="0.3">
      <c r="A1510" s="6"/>
      <c r="B1510" s="6"/>
      <c r="C1510" s="7"/>
    </row>
    <row r="1511" spans="1:3" x14ac:dyDescent="0.3">
      <c r="A1511" s="6"/>
      <c r="B1511" s="6"/>
      <c r="C1511" s="7"/>
    </row>
    <row r="1512" spans="1:3" x14ac:dyDescent="0.3">
      <c r="A1512" s="6"/>
      <c r="B1512" s="6"/>
      <c r="C1512" s="7"/>
    </row>
    <row r="1513" spans="1:3" x14ac:dyDescent="0.3">
      <c r="A1513" s="6"/>
      <c r="B1513" s="6"/>
      <c r="C1513" s="7"/>
    </row>
    <row r="1514" spans="1:3" x14ac:dyDescent="0.3">
      <c r="A1514" s="6"/>
      <c r="B1514" s="6"/>
      <c r="C1514" s="7"/>
    </row>
    <row r="1515" spans="1:3" x14ac:dyDescent="0.3">
      <c r="A1515" s="6"/>
      <c r="B1515" s="6"/>
      <c r="C1515" s="7"/>
    </row>
    <row r="1516" spans="1:3" x14ac:dyDescent="0.3">
      <c r="A1516" s="6"/>
      <c r="B1516" s="6"/>
      <c r="C1516" s="7"/>
    </row>
    <row r="1517" spans="1:3" x14ac:dyDescent="0.3">
      <c r="A1517" s="6"/>
      <c r="B1517" s="6"/>
      <c r="C1517" s="7"/>
    </row>
    <row r="1518" spans="1:3" x14ac:dyDescent="0.3">
      <c r="A1518" s="6"/>
      <c r="B1518" s="6"/>
      <c r="C1518" s="7"/>
    </row>
    <row r="1519" spans="1:3" x14ac:dyDescent="0.3">
      <c r="A1519" s="6"/>
      <c r="B1519" s="6"/>
      <c r="C1519" s="7"/>
    </row>
    <row r="1520" spans="1:3" x14ac:dyDescent="0.3">
      <c r="A1520" s="6"/>
      <c r="B1520" s="6"/>
      <c r="C1520" s="7"/>
    </row>
    <row r="1521" spans="1:3" x14ac:dyDescent="0.3">
      <c r="A1521" s="6"/>
      <c r="B1521" s="6"/>
      <c r="C1521" s="7"/>
    </row>
    <row r="1522" spans="1:3" x14ac:dyDescent="0.3">
      <c r="A1522" s="6"/>
      <c r="B1522" s="6"/>
      <c r="C1522" s="7"/>
    </row>
    <row r="1523" spans="1:3" x14ac:dyDescent="0.3">
      <c r="A1523" s="6"/>
      <c r="B1523" s="6"/>
      <c r="C1523" s="7"/>
    </row>
    <row r="1524" spans="1:3" x14ac:dyDescent="0.3">
      <c r="A1524" s="6"/>
      <c r="B1524" s="6"/>
      <c r="C1524" s="7"/>
    </row>
    <row r="1525" spans="1:3" x14ac:dyDescent="0.3">
      <c r="A1525" s="6"/>
      <c r="B1525" s="6"/>
      <c r="C1525" s="7"/>
    </row>
    <row r="1526" spans="1:3" x14ac:dyDescent="0.3">
      <c r="A1526" s="6"/>
      <c r="B1526" s="6"/>
      <c r="C1526" s="7"/>
    </row>
    <row r="1527" spans="1:3" x14ac:dyDescent="0.3">
      <c r="A1527" s="6"/>
      <c r="B1527" s="6"/>
      <c r="C1527" s="7"/>
    </row>
    <row r="1528" spans="1:3" x14ac:dyDescent="0.3">
      <c r="A1528" s="6"/>
      <c r="B1528" s="6"/>
      <c r="C1528" s="7"/>
    </row>
    <row r="1529" spans="1:3" x14ac:dyDescent="0.3">
      <c r="A1529" s="6"/>
      <c r="B1529" s="6"/>
      <c r="C1529" s="7"/>
    </row>
    <row r="1530" spans="1:3" x14ac:dyDescent="0.3">
      <c r="A1530" s="6"/>
      <c r="B1530" s="6"/>
      <c r="C1530" s="7"/>
    </row>
    <row r="1531" spans="1:3" x14ac:dyDescent="0.3">
      <c r="A1531" s="6"/>
      <c r="B1531" s="6"/>
      <c r="C1531" s="7"/>
    </row>
    <row r="1532" spans="1:3" x14ac:dyDescent="0.3">
      <c r="A1532" s="6"/>
      <c r="B1532" s="6"/>
      <c r="C1532" s="7"/>
    </row>
    <row r="1533" spans="1:3" x14ac:dyDescent="0.3">
      <c r="A1533" s="6"/>
      <c r="B1533" s="6"/>
      <c r="C1533" s="7"/>
    </row>
    <row r="1534" spans="1:3" x14ac:dyDescent="0.3">
      <c r="A1534" s="6"/>
      <c r="B1534" s="6"/>
      <c r="C1534" s="7"/>
    </row>
    <row r="1535" spans="1:3" x14ac:dyDescent="0.3">
      <c r="A1535" s="6"/>
      <c r="B1535" s="6"/>
      <c r="C1535" s="7"/>
    </row>
    <row r="1536" spans="1:3" x14ac:dyDescent="0.3">
      <c r="A1536" s="6"/>
      <c r="B1536" s="6"/>
      <c r="C1536" s="7"/>
    </row>
    <row r="1537" spans="1:3" x14ac:dyDescent="0.3">
      <c r="A1537" s="6"/>
      <c r="B1537" s="6"/>
      <c r="C1537" s="7"/>
    </row>
    <row r="1538" spans="1:3" x14ac:dyDescent="0.3">
      <c r="A1538" s="6"/>
      <c r="B1538" s="6"/>
      <c r="C1538" s="7"/>
    </row>
    <row r="1539" spans="1:3" x14ac:dyDescent="0.3">
      <c r="A1539" s="6"/>
      <c r="B1539" s="6"/>
      <c r="C1539" s="7"/>
    </row>
    <row r="1540" spans="1:3" x14ac:dyDescent="0.3">
      <c r="A1540" s="6"/>
      <c r="B1540" s="6"/>
      <c r="C1540" s="7"/>
    </row>
    <row r="1541" spans="1:3" x14ac:dyDescent="0.3">
      <c r="A1541" s="6"/>
      <c r="B1541" s="6"/>
      <c r="C1541" s="7"/>
    </row>
    <row r="1542" spans="1:3" x14ac:dyDescent="0.3">
      <c r="A1542" s="6"/>
      <c r="B1542" s="6"/>
      <c r="C1542" s="7"/>
    </row>
    <row r="1543" spans="1:3" x14ac:dyDescent="0.3">
      <c r="A1543" s="6"/>
      <c r="B1543" s="6"/>
      <c r="C1543" s="7"/>
    </row>
    <row r="1544" spans="1:3" x14ac:dyDescent="0.3">
      <c r="A1544" s="6"/>
      <c r="B1544" s="6"/>
      <c r="C1544" s="7"/>
    </row>
    <row r="1545" spans="1:3" x14ac:dyDescent="0.3">
      <c r="A1545" s="6"/>
      <c r="B1545" s="6"/>
      <c r="C1545" s="7"/>
    </row>
    <row r="1546" spans="1:3" x14ac:dyDescent="0.3">
      <c r="A1546" s="6"/>
      <c r="B1546" s="6"/>
      <c r="C1546" s="7"/>
    </row>
    <row r="1547" spans="1:3" x14ac:dyDescent="0.3">
      <c r="A1547" s="6"/>
      <c r="B1547" s="6"/>
      <c r="C1547" s="7"/>
    </row>
    <row r="1548" spans="1:3" x14ac:dyDescent="0.3">
      <c r="A1548" s="6"/>
      <c r="B1548" s="6"/>
      <c r="C1548" s="7"/>
    </row>
    <row r="1549" spans="1:3" x14ac:dyDescent="0.3">
      <c r="A1549" s="6"/>
      <c r="B1549" s="6"/>
      <c r="C1549" s="7"/>
    </row>
    <row r="1550" spans="1:3" x14ac:dyDescent="0.3">
      <c r="A1550" s="6"/>
      <c r="B1550" s="6"/>
      <c r="C1550" s="7"/>
    </row>
    <row r="1551" spans="1:3" x14ac:dyDescent="0.3">
      <c r="A1551" s="6"/>
      <c r="B1551" s="6"/>
      <c r="C1551" s="7"/>
    </row>
    <row r="1552" spans="1:3" x14ac:dyDescent="0.3">
      <c r="A1552" s="6"/>
      <c r="B1552" s="6"/>
      <c r="C1552" s="7"/>
    </row>
    <row r="1553" spans="1:3" x14ac:dyDescent="0.3">
      <c r="A1553" s="6"/>
      <c r="B1553" s="6"/>
      <c r="C1553" s="7"/>
    </row>
    <row r="1554" spans="1:3" x14ac:dyDescent="0.3">
      <c r="A1554" s="6"/>
      <c r="B1554" s="6"/>
      <c r="C1554" s="7"/>
    </row>
    <row r="1555" spans="1:3" x14ac:dyDescent="0.3">
      <c r="A1555" s="6"/>
      <c r="B1555" s="6"/>
      <c r="C1555" s="7"/>
    </row>
    <row r="1556" spans="1:3" x14ac:dyDescent="0.3">
      <c r="A1556" s="6"/>
      <c r="B1556" s="6"/>
      <c r="C1556" s="7"/>
    </row>
    <row r="1557" spans="1:3" x14ac:dyDescent="0.3">
      <c r="A1557" s="6"/>
      <c r="B1557" s="6"/>
      <c r="C1557" s="7"/>
    </row>
    <row r="1558" spans="1:3" x14ac:dyDescent="0.3">
      <c r="A1558" s="6"/>
      <c r="B1558" s="6"/>
      <c r="C1558" s="7"/>
    </row>
    <row r="1559" spans="1:3" x14ac:dyDescent="0.3">
      <c r="A1559" s="6"/>
      <c r="B1559" s="6"/>
      <c r="C1559" s="7"/>
    </row>
    <row r="1560" spans="1:3" x14ac:dyDescent="0.3">
      <c r="A1560" s="6"/>
      <c r="B1560" s="6"/>
      <c r="C1560" s="7"/>
    </row>
    <row r="1561" spans="1:3" x14ac:dyDescent="0.3">
      <c r="A1561" s="6"/>
      <c r="B1561" s="6"/>
      <c r="C1561" s="7"/>
    </row>
    <row r="1562" spans="1:3" x14ac:dyDescent="0.3">
      <c r="A1562" s="6"/>
      <c r="B1562" s="6"/>
      <c r="C1562" s="7"/>
    </row>
    <row r="1563" spans="1:3" x14ac:dyDescent="0.3">
      <c r="A1563" s="6"/>
      <c r="B1563" s="6"/>
      <c r="C1563" s="7"/>
    </row>
    <row r="1564" spans="1:3" x14ac:dyDescent="0.3">
      <c r="A1564" s="6"/>
      <c r="B1564" s="6"/>
      <c r="C1564" s="7"/>
    </row>
    <row r="1565" spans="1:3" x14ac:dyDescent="0.3">
      <c r="A1565" s="6"/>
      <c r="B1565" s="6"/>
      <c r="C1565" s="7"/>
    </row>
    <row r="1566" spans="1:3" x14ac:dyDescent="0.3">
      <c r="A1566" s="6"/>
      <c r="B1566" s="6"/>
      <c r="C1566" s="7"/>
    </row>
    <row r="1567" spans="1:3" x14ac:dyDescent="0.3">
      <c r="A1567" s="6"/>
      <c r="B1567" s="6"/>
      <c r="C1567" s="7"/>
    </row>
    <row r="1568" spans="1:3" x14ac:dyDescent="0.3">
      <c r="A1568" s="6"/>
      <c r="B1568" s="6"/>
      <c r="C1568" s="7"/>
    </row>
    <row r="1569" spans="1:3" x14ac:dyDescent="0.3">
      <c r="A1569" s="6"/>
      <c r="B1569" s="6"/>
      <c r="C1569" s="7"/>
    </row>
    <row r="1570" spans="1:3" x14ac:dyDescent="0.3">
      <c r="A1570" s="6"/>
      <c r="B1570" s="6"/>
      <c r="C1570" s="7"/>
    </row>
    <row r="1571" spans="1:3" x14ac:dyDescent="0.3">
      <c r="A1571" s="6"/>
      <c r="B1571" s="6"/>
      <c r="C1571" s="7"/>
    </row>
    <row r="1572" spans="1:3" x14ac:dyDescent="0.3">
      <c r="A1572" s="6"/>
      <c r="B1572" s="6"/>
      <c r="C1572" s="7"/>
    </row>
    <row r="1573" spans="1:3" x14ac:dyDescent="0.3">
      <c r="A1573" s="6"/>
      <c r="B1573" s="6"/>
      <c r="C1573" s="7"/>
    </row>
    <row r="1574" spans="1:3" x14ac:dyDescent="0.3">
      <c r="A1574" s="6"/>
      <c r="B1574" s="6"/>
      <c r="C1574" s="7"/>
    </row>
    <row r="1575" spans="1:3" x14ac:dyDescent="0.3">
      <c r="A1575" s="6"/>
      <c r="B1575" s="6"/>
      <c r="C1575" s="7"/>
    </row>
    <row r="1576" spans="1:3" x14ac:dyDescent="0.3">
      <c r="A1576" s="6"/>
      <c r="B1576" s="6"/>
      <c r="C1576" s="7"/>
    </row>
    <row r="1577" spans="1:3" x14ac:dyDescent="0.3">
      <c r="A1577" s="6"/>
      <c r="B1577" s="6"/>
      <c r="C1577" s="7"/>
    </row>
    <row r="1578" spans="1:3" x14ac:dyDescent="0.3">
      <c r="A1578" s="6"/>
      <c r="B1578" s="6"/>
      <c r="C1578" s="7"/>
    </row>
    <row r="1579" spans="1:3" x14ac:dyDescent="0.3">
      <c r="A1579" s="6"/>
      <c r="B1579" s="6"/>
      <c r="C1579" s="7"/>
    </row>
    <row r="1580" spans="1:3" x14ac:dyDescent="0.3">
      <c r="A1580" s="6"/>
      <c r="B1580" s="6"/>
      <c r="C1580" s="7"/>
    </row>
    <row r="1581" spans="1:3" x14ac:dyDescent="0.3">
      <c r="A1581" s="6"/>
      <c r="B1581" s="6"/>
      <c r="C1581" s="7"/>
    </row>
    <row r="1582" spans="1:3" x14ac:dyDescent="0.3">
      <c r="A1582" s="6"/>
      <c r="B1582" s="6"/>
      <c r="C1582" s="7"/>
    </row>
    <row r="1583" spans="1:3" x14ac:dyDescent="0.3">
      <c r="A1583" s="6"/>
      <c r="B1583" s="6"/>
      <c r="C1583" s="7"/>
    </row>
    <row r="1584" spans="1:3" x14ac:dyDescent="0.3">
      <c r="A1584" s="6"/>
      <c r="B1584" s="6"/>
      <c r="C1584" s="7"/>
    </row>
    <row r="1585" spans="1:3" x14ac:dyDescent="0.3">
      <c r="A1585" s="6"/>
      <c r="B1585" s="6"/>
      <c r="C1585" s="7"/>
    </row>
    <row r="1586" spans="1:3" x14ac:dyDescent="0.3">
      <c r="A1586" s="6"/>
      <c r="B1586" s="6"/>
      <c r="C1586" s="7"/>
    </row>
    <row r="1587" spans="1:3" x14ac:dyDescent="0.3">
      <c r="A1587" s="6"/>
      <c r="B1587" s="6"/>
      <c r="C1587" s="7"/>
    </row>
    <row r="1588" spans="1:3" x14ac:dyDescent="0.3">
      <c r="A1588" s="6"/>
      <c r="B1588" s="6"/>
      <c r="C1588" s="7"/>
    </row>
    <row r="1589" spans="1:3" x14ac:dyDescent="0.3">
      <c r="A1589" s="6"/>
      <c r="B1589" s="6"/>
      <c r="C1589" s="7"/>
    </row>
    <row r="1590" spans="1:3" x14ac:dyDescent="0.3">
      <c r="A1590" s="6"/>
      <c r="B1590" s="6"/>
      <c r="C1590" s="7"/>
    </row>
    <row r="1591" spans="1:3" x14ac:dyDescent="0.3">
      <c r="A1591" s="6"/>
      <c r="B1591" s="6"/>
      <c r="C1591" s="7"/>
    </row>
    <row r="1592" spans="1:3" x14ac:dyDescent="0.3">
      <c r="A1592" s="6"/>
      <c r="B1592" s="6"/>
      <c r="C1592" s="7"/>
    </row>
    <row r="1593" spans="1:3" x14ac:dyDescent="0.3">
      <c r="A1593" s="6"/>
      <c r="B1593" s="6"/>
      <c r="C1593" s="7"/>
    </row>
    <row r="1594" spans="1:3" x14ac:dyDescent="0.3">
      <c r="A1594" s="6"/>
      <c r="B1594" s="6"/>
      <c r="C1594" s="7"/>
    </row>
    <row r="1595" spans="1:3" x14ac:dyDescent="0.3">
      <c r="A1595" s="6"/>
      <c r="B1595" s="6"/>
      <c r="C1595" s="7"/>
    </row>
    <row r="1596" spans="1:3" x14ac:dyDescent="0.3">
      <c r="A1596" s="6"/>
      <c r="B1596" s="6"/>
      <c r="C1596" s="7"/>
    </row>
    <row r="1597" spans="1:3" x14ac:dyDescent="0.3">
      <c r="A1597" s="6"/>
      <c r="B1597" s="6"/>
      <c r="C1597" s="7"/>
    </row>
    <row r="1598" spans="1:3" x14ac:dyDescent="0.3">
      <c r="A1598" s="6"/>
      <c r="B1598" s="6"/>
      <c r="C1598" s="7"/>
    </row>
    <row r="1599" spans="1:3" x14ac:dyDescent="0.3">
      <c r="A1599" s="6"/>
      <c r="B1599" s="6"/>
      <c r="C1599" s="7"/>
    </row>
    <row r="1600" spans="1:3" x14ac:dyDescent="0.3">
      <c r="A1600" s="6"/>
      <c r="B1600" s="6"/>
      <c r="C1600" s="7"/>
    </row>
    <row r="1601" spans="1:3" x14ac:dyDescent="0.3">
      <c r="A1601" s="6"/>
      <c r="B1601" s="6"/>
      <c r="C1601" s="7"/>
    </row>
    <row r="1602" spans="1:3" x14ac:dyDescent="0.3">
      <c r="A1602" s="6"/>
      <c r="B1602" s="6"/>
      <c r="C1602" s="7"/>
    </row>
    <row r="1603" spans="1:3" x14ac:dyDescent="0.3">
      <c r="A1603" s="6"/>
      <c r="B1603" s="6"/>
      <c r="C1603" s="7"/>
    </row>
    <row r="1604" spans="1:3" x14ac:dyDescent="0.3">
      <c r="A1604" s="6"/>
      <c r="B1604" s="6"/>
      <c r="C1604" s="7"/>
    </row>
    <row r="1605" spans="1:3" x14ac:dyDescent="0.3">
      <c r="A1605" s="6"/>
      <c r="B1605" s="6"/>
      <c r="C1605" s="7"/>
    </row>
    <row r="1606" spans="1:3" x14ac:dyDescent="0.3">
      <c r="A1606" s="6"/>
      <c r="B1606" s="6"/>
      <c r="C1606" s="7"/>
    </row>
    <row r="1607" spans="1:3" x14ac:dyDescent="0.3">
      <c r="A1607" s="6"/>
      <c r="B1607" s="6"/>
      <c r="C1607" s="7"/>
    </row>
    <row r="1608" spans="1:3" x14ac:dyDescent="0.3">
      <c r="A1608" s="6"/>
      <c r="B1608" s="6"/>
      <c r="C1608" s="7"/>
    </row>
    <row r="1609" spans="1:3" x14ac:dyDescent="0.3">
      <c r="A1609" s="6"/>
      <c r="B1609" s="6"/>
      <c r="C1609" s="7"/>
    </row>
    <row r="1610" spans="1:3" x14ac:dyDescent="0.3">
      <c r="A1610" s="6"/>
      <c r="B1610" s="6"/>
      <c r="C1610" s="7"/>
    </row>
    <row r="1611" spans="1:3" x14ac:dyDescent="0.3">
      <c r="A1611" s="6"/>
      <c r="B1611" s="6"/>
      <c r="C1611" s="7"/>
    </row>
    <row r="1612" spans="1:3" x14ac:dyDescent="0.3">
      <c r="A1612" s="6"/>
      <c r="B1612" s="6"/>
      <c r="C1612" s="7"/>
    </row>
    <row r="1613" spans="1:3" x14ac:dyDescent="0.3">
      <c r="A1613" s="6"/>
      <c r="B1613" s="6"/>
      <c r="C1613" s="7"/>
    </row>
    <row r="1614" spans="1:3" x14ac:dyDescent="0.3">
      <c r="A1614" s="6"/>
      <c r="B1614" s="6"/>
      <c r="C1614" s="7"/>
    </row>
    <row r="1615" spans="1:3" x14ac:dyDescent="0.3">
      <c r="A1615" s="6"/>
      <c r="B1615" s="6"/>
      <c r="C1615" s="7"/>
    </row>
    <row r="1616" spans="1:3" x14ac:dyDescent="0.3">
      <c r="A1616" s="6"/>
      <c r="B1616" s="6"/>
      <c r="C1616" s="7"/>
    </row>
    <row r="1617" spans="1:3" x14ac:dyDescent="0.3">
      <c r="A1617" s="6"/>
      <c r="B1617" s="6"/>
      <c r="C1617" s="7"/>
    </row>
    <row r="1618" spans="1:3" x14ac:dyDescent="0.3">
      <c r="A1618" s="6"/>
      <c r="B1618" s="6"/>
      <c r="C1618" s="7"/>
    </row>
    <row r="1619" spans="1:3" x14ac:dyDescent="0.3">
      <c r="A1619" s="6"/>
      <c r="B1619" s="6"/>
      <c r="C1619" s="7"/>
    </row>
    <row r="1620" spans="1:3" x14ac:dyDescent="0.3">
      <c r="A1620" s="6"/>
      <c r="B1620" s="6"/>
      <c r="C1620" s="7"/>
    </row>
    <row r="1621" spans="1:3" x14ac:dyDescent="0.3">
      <c r="A1621" s="6"/>
      <c r="B1621" s="6"/>
      <c r="C1621" s="7"/>
    </row>
    <row r="1622" spans="1:3" x14ac:dyDescent="0.3">
      <c r="A1622" s="6"/>
      <c r="B1622" s="6"/>
      <c r="C1622" s="7"/>
    </row>
    <row r="1623" spans="1:3" x14ac:dyDescent="0.3">
      <c r="A1623" s="6"/>
      <c r="B1623" s="6"/>
      <c r="C1623" s="7"/>
    </row>
    <row r="1624" spans="1:3" x14ac:dyDescent="0.3">
      <c r="A1624" s="6"/>
      <c r="B1624" s="6"/>
      <c r="C1624" s="7"/>
    </row>
    <row r="1625" spans="1:3" x14ac:dyDescent="0.3">
      <c r="A1625" s="6"/>
      <c r="B1625" s="6"/>
      <c r="C1625" s="7"/>
    </row>
    <row r="1626" spans="1:3" x14ac:dyDescent="0.3">
      <c r="A1626" s="6"/>
      <c r="B1626" s="6"/>
      <c r="C1626" s="7"/>
    </row>
    <row r="1627" spans="1:3" x14ac:dyDescent="0.3">
      <c r="A1627" s="6"/>
      <c r="B1627" s="6"/>
      <c r="C1627" s="7"/>
    </row>
    <row r="1628" spans="1:3" x14ac:dyDescent="0.3">
      <c r="A1628" s="6"/>
      <c r="B1628" s="6"/>
      <c r="C1628" s="7"/>
    </row>
    <row r="1629" spans="1:3" x14ac:dyDescent="0.3">
      <c r="A1629" s="6"/>
      <c r="B1629" s="6"/>
      <c r="C1629" s="7"/>
    </row>
    <row r="1630" spans="1:3" x14ac:dyDescent="0.3">
      <c r="A1630" s="6"/>
      <c r="B1630" s="6"/>
      <c r="C1630" s="7"/>
    </row>
    <row r="1631" spans="1:3" x14ac:dyDescent="0.3">
      <c r="A1631" s="6"/>
      <c r="B1631" s="6"/>
      <c r="C1631" s="7"/>
    </row>
    <row r="1632" spans="1:3" x14ac:dyDescent="0.3">
      <c r="A1632" s="6"/>
      <c r="B1632" s="6"/>
      <c r="C1632" s="7"/>
    </row>
    <row r="1633" spans="1:3" x14ac:dyDescent="0.3">
      <c r="A1633" s="6"/>
      <c r="B1633" s="6"/>
      <c r="C1633" s="7"/>
    </row>
    <row r="1634" spans="1:3" x14ac:dyDescent="0.3">
      <c r="A1634" s="6"/>
      <c r="B1634" s="6"/>
      <c r="C1634" s="7"/>
    </row>
    <row r="1635" spans="1:3" x14ac:dyDescent="0.3">
      <c r="A1635" s="6"/>
      <c r="B1635" s="6"/>
      <c r="C1635" s="7"/>
    </row>
    <row r="1636" spans="1:3" x14ac:dyDescent="0.3">
      <c r="A1636" s="6"/>
      <c r="B1636" s="6"/>
      <c r="C1636" s="7"/>
    </row>
    <row r="1637" spans="1:3" x14ac:dyDescent="0.3">
      <c r="A1637" s="6"/>
      <c r="B1637" s="6"/>
      <c r="C1637" s="7"/>
    </row>
    <row r="1638" spans="1:3" x14ac:dyDescent="0.3">
      <c r="A1638" s="6"/>
      <c r="B1638" s="6"/>
      <c r="C1638" s="7"/>
    </row>
    <row r="1639" spans="1:3" x14ac:dyDescent="0.3">
      <c r="A1639" s="6"/>
      <c r="B1639" s="6"/>
      <c r="C1639" s="7"/>
    </row>
    <row r="1640" spans="1:3" x14ac:dyDescent="0.3">
      <c r="A1640" s="6"/>
      <c r="B1640" s="6"/>
      <c r="C1640" s="7"/>
    </row>
    <row r="1641" spans="1:3" x14ac:dyDescent="0.3">
      <c r="A1641" s="6"/>
      <c r="B1641" s="6"/>
      <c r="C1641" s="7"/>
    </row>
    <row r="1642" spans="1:3" x14ac:dyDescent="0.3">
      <c r="A1642" s="6"/>
      <c r="B1642" s="6"/>
      <c r="C1642" s="7"/>
    </row>
    <row r="1643" spans="1:3" x14ac:dyDescent="0.3">
      <c r="A1643" s="6"/>
      <c r="B1643" s="6"/>
      <c r="C1643" s="7"/>
    </row>
    <row r="1644" spans="1:3" x14ac:dyDescent="0.3">
      <c r="A1644" s="6"/>
      <c r="B1644" s="6"/>
      <c r="C1644" s="7"/>
    </row>
    <row r="1645" spans="1:3" x14ac:dyDescent="0.3">
      <c r="A1645" s="6"/>
      <c r="B1645" s="6"/>
      <c r="C1645" s="7"/>
    </row>
    <row r="1646" spans="1:3" x14ac:dyDescent="0.3">
      <c r="A1646" s="6"/>
      <c r="B1646" s="6"/>
      <c r="C1646" s="7"/>
    </row>
    <row r="1647" spans="1:3" x14ac:dyDescent="0.3">
      <c r="A1647" s="6"/>
      <c r="B1647" s="6"/>
      <c r="C1647" s="7"/>
    </row>
    <row r="1648" spans="1:3" x14ac:dyDescent="0.3">
      <c r="A1648" s="6"/>
      <c r="B1648" s="6"/>
      <c r="C1648" s="7"/>
    </row>
    <row r="1649" spans="1:3" x14ac:dyDescent="0.3">
      <c r="A1649" s="6"/>
      <c r="B1649" s="6"/>
      <c r="C1649" s="7"/>
    </row>
    <row r="1650" spans="1:3" x14ac:dyDescent="0.3">
      <c r="A1650" s="6"/>
      <c r="B1650" s="6"/>
      <c r="C1650" s="7"/>
    </row>
    <row r="1651" spans="1:3" x14ac:dyDescent="0.3">
      <c r="A1651" s="6"/>
      <c r="B1651" s="6"/>
      <c r="C1651" s="7"/>
    </row>
    <row r="1652" spans="1:3" x14ac:dyDescent="0.3">
      <c r="A1652" s="6"/>
      <c r="B1652" s="6"/>
      <c r="C1652" s="7"/>
    </row>
    <row r="1653" spans="1:3" x14ac:dyDescent="0.3">
      <c r="A1653" s="6"/>
      <c r="B1653" s="6"/>
      <c r="C1653" s="7"/>
    </row>
    <row r="1654" spans="1:3" x14ac:dyDescent="0.3">
      <c r="A1654" s="6"/>
      <c r="B1654" s="6"/>
      <c r="C1654" s="7"/>
    </row>
    <row r="1655" spans="1:3" x14ac:dyDescent="0.3">
      <c r="A1655" s="6"/>
      <c r="B1655" s="6"/>
      <c r="C1655" s="7"/>
    </row>
    <row r="1656" spans="1:3" x14ac:dyDescent="0.3">
      <c r="A1656" s="6"/>
      <c r="B1656" s="6"/>
      <c r="C1656" s="7"/>
    </row>
    <row r="1657" spans="1:3" x14ac:dyDescent="0.3">
      <c r="A1657" s="6"/>
      <c r="B1657" s="6"/>
      <c r="C1657" s="7"/>
    </row>
    <row r="1658" spans="1:3" x14ac:dyDescent="0.3">
      <c r="A1658" s="6"/>
      <c r="B1658" s="6"/>
      <c r="C1658" s="7"/>
    </row>
    <row r="1659" spans="1:3" x14ac:dyDescent="0.3">
      <c r="A1659" s="6"/>
      <c r="B1659" s="6"/>
      <c r="C1659" s="7"/>
    </row>
    <row r="1660" spans="1:3" x14ac:dyDescent="0.3">
      <c r="A1660" s="6"/>
      <c r="B1660" s="6"/>
      <c r="C1660" s="7"/>
    </row>
    <row r="1661" spans="1:3" x14ac:dyDescent="0.3">
      <c r="A1661" s="6"/>
      <c r="B1661" s="6"/>
      <c r="C1661" s="7"/>
    </row>
    <row r="1662" spans="1:3" x14ac:dyDescent="0.3">
      <c r="A1662" s="6"/>
      <c r="B1662" s="6"/>
      <c r="C1662" s="7"/>
    </row>
    <row r="1663" spans="1:3" x14ac:dyDescent="0.3">
      <c r="A1663" s="6"/>
      <c r="B1663" s="6"/>
      <c r="C1663" s="7"/>
    </row>
    <row r="1664" spans="1:3" x14ac:dyDescent="0.3">
      <c r="A1664" s="6"/>
      <c r="B1664" s="6"/>
      <c r="C1664" s="7"/>
    </row>
    <row r="1665" spans="1:3" x14ac:dyDescent="0.3">
      <c r="A1665" s="6"/>
      <c r="B1665" s="6"/>
      <c r="C1665" s="7"/>
    </row>
    <row r="1666" spans="1:3" x14ac:dyDescent="0.3">
      <c r="A1666" s="6"/>
      <c r="B1666" s="6"/>
      <c r="C1666" s="7"/>
    </row>
    <row r="1667" spans="1:3" x14ac:dyDescent="0.3">
      <c r="A1667" s="6"/>
      <c r="B1667" s="6"/>
      <c r="C1667" s="7"/>
    </row>
    <row r="1668" spans="1:3" x14ac:dyDescent="0.3">
      <c r="A1668" s="6"/>
      <c r="B1668" s="6"/>
      <c r="C1668" s="7"/>
    </row>
    <row r="1669" spans="1:3" x14ac:dyDescent="0.3">
      <c r="A1669" s="6"/>
      <c r="B1669" s="6"/>
      <c r="C1669" s="7"/>
    </row>
    <row r="1670" spans="1:3" x14ac:dyDescent="0.3">
      <c r="A1670" s="6"/>
      <c r="B1670" s="6"/>
      <c r="C1670" s="7"/>
    </row>
    <row r="1671" spans="1:3" x14ac:dyDescent="0.3">
      <c r="A1671" s="6"/>
      <c r="B1671" s="6"/>
      <c r="C1671" s="7"/>
    </row>
    <row r="1672" spans="1:3" x14ac:dyDescent="0.3">
      <c r="A1672" s="6"/>
      <c r="B1672" s="6"/>
      <c r="C1672" s="7"/>
    </row>
    <row r="1673" spans="1:3" x14ac:dyDescent="0.3">
      <c r="A1673" s="6"/>
      <c r="B1673" s="6"/>
      <c r="C1673" s="7"/>
    </row>
    <row r="1674" spans="1:3" x14ac:dyDescent="0.3">
      <c r="A1674" s="6"/>
      <c r="B1674" s="6"/>
      <c r="C1674" s="7"/>
    </row>
    <row r="1675" spans="1:3" x14ac:dyDescent="0.3">
      <c r="A1675" s="6"/>
      <c r="B1675" s="6"/>
      <c r="C1675" s="7"/>
    </row>
    <row r="1676" spans="1:3" x14ac:dyDescent="0.3">
      <c r="A1676" s="6"/>
      <c r="B1676" s="6"/>
      <c r="C1676" s="7"/>
    </row>
    <row r="1677" spans="1:3" x14ac:dyDescent="0.3">
      <c r="A1677" s="6"/>
      <c r="B1677" s="6"/>
      <c r="C1677" s="7"/>
    </row>
    <row r="1678" spans="1:3" x14ac:dyDescent="0.3">
      <c r="A1678" s="6"/>
      <c r="B1678" s="6"/>
      <c r="C1678" s="7"/>
    </row>
    <row r="1679" spans="1:3" x14ac:dyDescent="0.3">
      <c r="A1679" s="6"/>
      <c r="B1679" s="6"/>
      <c r="C1679" s="7"/>
    </row>
    <row r="1680" spans="1:3" x14ac:dyDescent="0.3">
      <c r="A1680" s="6"/>
      <c r="B1680" s="6"/>
      <c r="C1680" s="7"/>
    </row>
    <row r="1681" spans="1:3" x14ac:dyDescent="0.3">
      <c r="A1681" s="6"/>
      <c r="B1681" s="6"/>
      <c r="C1681" s="7"/>
    </row>
    <row r="1682" spans="1:3" x14ac:dyDescent="0.3">
      <c r="A1682" s="6"/>
      <c r="B1682" s="6"/>
      <c r="C1682" s="7"/>
    </row>
    <row r="1683" spans="1:3" x14ac:dyDescent="0.3">
      <c r="A1683" s="6"/>
      <c r="B1683" s="6"/>
      <c r="C1683" s="7"/>
    </row>
    <row r="1684" spans="1:3" x14ac:dyDescent="0.3">
      <c r="A1684" s="6"/>
      <c r="B1684" s="6"/>
      <c r="C1684" s="7"/>
    </row>
    <row r="1685" spans="1:3" x14ac:dyDescent="0.3">
      <c r="A1685" s="6"/>
      <c r="B1685" s="6"/>
      <c r="C1685" s="7"/>
    </row>
    <row r="1686" spans="1:3" x14ac:dyDescent="0.3">
      <c r="A1686" s="6"/>
      <c r="B1686" s="6"/>
      <c r="C1686" s="7"/>
    </row>
    <row r="1687" spans="1:3" x14ac:dyDescent="0.3">
      <c r="A1687" s="6"/>
      <c r="B1687" s="6"/>
      <c r="C1687" s="7"/>
    </row>
    <row r="1688" spans="1:3" x14ac:dyDescent="0.3">
      <c r="A1688" s="6"/>
      <c r="B1688" s="6"/>
      <c r="C1688" s="7"/>
    </row>
    <row r="1689" spans="1:3" x14ac:dyDescent="0.3">
      <c r="A1689" s="6"/>
      <c r="B1689" s="6"/>
      <c r="C1689" s="7"/>
    </row>
    <row r="1690" spans="1:3" x14ac:dyDescent="0.3">
      <c r="A1690" s="6"/>
      <c r="B1690" s="6"/>
      <c r="C1690" s="7"/>
    </row>
    <row r="1691" spans="1:3" x14ac:dyDescent="0.3">
      <c r="A1691" s="6"/>
      <c r="B1691" s="6"/>
      <c r="C1691" s="7"/>
    </row>
    <row r="1692" spans="1:3" x14ac:dyDescent="0.3">
      <c r="A1692" s="6"/>
      <c r="B1692" s="6"/>
      <c r="C1692" s="7"/>
    </row>
    <row r="1693" spans="1:3" x14ac:dyDescent="0.3">
      <c r="A1693" s="6"/>
      <c r="B1693" s="6"/>
      <c r="C1693" s="7"/>
    </row>
    <row r="1694" spans="1:3" x14ac:dyDescent="0.3">
      <c r="A1694" s="6"/>
      <c r="B1694" s="6"/>
      <c r="C1694" s="7"/>
    </row>
    <row r="1695" spans="1:3" x14ac:dyDescent="0.3">
      <c r="A1695" s="6"/>
      <c r="B1695" s="6"/>
      <c r="C1695" s="7"/>
    </row>
    <row r="1696" spans="1:3" x14ac:dyDescent="0.3">
      <c r="A1696" s="6"/>
      <c r="B1696" s="6"/>
      <c r="C1696" s="7"/>
    </row>
    <row r="1697" spans="1:3" x14ac:dyDescent="0.3">
      <c r="A1697" s="6"/>
      <c r="B1697" s="6"/>
      <c r="C1697" s="7"/>
    </row>
    <row r="1698" spans="1:3" x14ac:dyDescent="0.3">
      <c r="A1698" s="6"/>
      <c r="B1698" s="6"/>
      <c r="C1698" s="7"/>
    </row>
    <row r="1699" spans="1:3" x14ac:dyDescent="0.3">
      <c r="A1699" s="6"/>
      <c r="B1699" s="6"/>
      <c r="C1699" s="7"/>
    </row>
    <row r="1700" spans="1:3" x14ac:dyDescent="0.3">
      <c r="A1700" s="6"/>
      <c r="B1700" s="6"/>
      <c r="C1700" s="7"/>
    </row>
    <row r="1701" spans="1:3" x14ac:dyDescent="0.3">
      <c r="A1701" s="6"/>
      <c r="B1701" s="6"/>
      <c r="C1701" s="7"/>
    </row>
    <row r="1702" spans="1:3" x14ac:dyDescent="0.3">
      <c r="A1702" s="6"/>
      <c r="B1702" s="6"/>
      <c r="C1702" s="7"/>
    </row>
    <row r="1703" spans="1:3" x14ac:dyDescent="0.3">
      <c r="A1703" s="6"/>
      <c r="B1703" s="6"/>
      <c r="C1703" s="7"/>
    </row>
    <row r="1704" spans="1:3" x14ac:dyDescent="0.3">
      <c r="A1704" s="6"/>
      <c r="B1704" s="6"/>
      <c r="C1704" s="7"/>
    </row>
    <row r="1705" spans="1:3" x14ac:dyDescent="0.3">
      <c r="A1705" s="6"/>
      <c r="B1705" s="6"/>
      <c r="C1705" s="7"/>
    </row>
    <row r="1706" spans="1:3" x14ac:dyDescent="0.3">
      <c r="A1706" s="6"/>
      <c r="B1706" s="6"/>
      <c r="C1706" s="7"/>
    </row>
    <row r="1707" spans="1:3" x14ac:dyDescent="0.3">
      <c r="A1707" s="6"/>
      <c r="B1707" s="6"/>
      <c r="C1707" s="7"/>
    </row>
    <row r="1708" spans="1:3" x14ac:dyDescent="0.3">
      <c r="A1708" s="6"/>
      <c r="B1708" s="6"/>
      <c r="C1708" s="7"/>
    </row>
    <row r="1709" spans="1:3" x14ac:dyDescent="0.3">
      <c r="A1709" s="6"/>
      <c r="B1709" s="6"/>
      <c r="C1709" s="7"/>
    </row>
    <row r="1710" spans="1:3" x14ac:dyDescent="0.3">
      <c r="A1710" s="6"/>
      <c r="B1710" s="6"/>
      <c r="C1710" s="7"/>
    </row>
    <row r="1711" spans="1:3" x14ac:dyDescent="0.3">
      <c r="A1711" s="6"/>
      <c r="B1711" s="6"/>
      <c r="C1711" s="7"/>
    </row>
    <row r="1712" spans="1:3" x14ac:dyDescent="0.3">
      <c r="A1712" s="6"/>
      <c r="B1712" s="6"/>
      <c r="C1712" s="7"/>
    </row>
    <row r="1713" spans="1:3" x14ac:dyDescent="0.3">
      <c r="A1713" s="6"/>
      <c r="B1713" s="6"/>
      <c r="C1713" s="7"/>
    </row>
    <row r="1714" spans="1:3" x14ac:dyDescent="0.3">
      <c r="A1714" s="6"/>
      <c r="B1714" s="6"/>
      <c r="C1714" s="7"/>
    </row>
    <row r="1715" spans="1:3" x14ac:dyDescent="0.3">
      <c r="A1715" s="6"/>
      <c r="B1715" s="6"/>
      <c r="C1715" s="7"/>
    </row>
    <row r="1716" spans="1:3" x14ac:dyDescent="0.3">
      <c r="A1716" s="6"/>
      <c r="B1716" s="6"/>
      <c r="C1716" s="7"/>
    </row>
    <row r="1717" spans="1:3" x14ac:dyDescent="0.3">
      <c r="A1717" s="6"/>
      <c r="B1717" s="6"/>
      <c r="C1717" s="7"/>
    </row>
    <row r="1718" spans="1:3" x14ac:dyDescent="0.3">
      <c r="A1718" s="6"/>
      <c r="B1718" s="6"/>
      <c r="C1718" s="7"/>
    </row>
    <row r="1719" spans="1:3" x14ac:dyDescent="0.3">
      <c r="A1719" s="6"/>
      <c r="B1719" s="6"/>
      <c r="C1719" s="7"/>
    </row>
    <row r="1720" spans="1:3" x14ac:dyDescent="0.3">
      <c r="A1720" s="6"/>
      <c r="B1720" s="6"/>
      <c r="C1720" s="7"/>
    </row>
    <row r="1721" spans="1:3" x14ac:dyDescent="0.3">
      <c r="A1721" s="6"/>
      <c r="B1721" s="6"/>
      <c r="C1721" s="7"/>
    </row>
    <row r="1722" spans="1:3" x14ac:dyDescent="0.3">
      <c r="A1722" s="6"/>
      <c r="B1722" s="6"/>
      <c r="C1722" s="7"/>
    </row>
    <row r="1723" spans="1:3" x14ac:dyDescent="0.3">
      <c r="A1723" s="6"/>
      <c r="B1723" s="6"/>
      <c r="C1723" s="7"/>
    </row>
    <row r="1724" spans="1:3" x14ac:dyDescent="0.3">
      <c r="A1724" s="6"/>
      <c r="B1724" s="6"/>
      <c r="C1724" s="7"/>
    </row>
    <row r="1725" spans="1:3" x14ac:dyDescent="0.3">
      <c r="A1725" s="6"/>
      <c r="B1725" s="6"/>
      <c r="C1725" s="7"/>
    </row>
    <row r="1726" spans="1:3" x14ac:dyDescent="0.3">
      <c r="A1726" s="6"/>
      <c r="B1726" s="6"/>
      <c r="C1726" s="7"/>
    </row>
    <row r="1727" spans="1:3" x14ac:dyDescent="0.3">
      <c r="A1727" s="6"/>
      <c r="B1727" s="6"/>
      <c r="C1727" s="7"/>
    </row>
    <row r="1728" spans="1:3" x14ac:dyDescent="0.3">
      <c r="A1728" s="6"/>
      <c r="B1728" s="6"/>
      <c r="C1728" s="7"/>
    </row>
    <row r="1729" spans="1:3" x14ac:dyDescent="0.3">
      <c r="A1729" s="6"/>
      <c r="B1729" s="6"/>
      <c r="C1729" s="7"/>
    </row>
    <row r="1730" spans="1:3" x14ac:dyDescent="0.3">
      <c r="A1730" s="6"/>
      <c r="B1730" s="6"/>
      <c r="C1730" s="7"/>
    </row>
    <row r="1731" spans="1:3" x14ac:dyDescent="0.3">
      <c r="A1731" s="6"/>
      <c r="B1731" s="6"/>
      <c r="C1731" s="7"/>
    </row>
    <row r="1732" spans="1:3" x14ac:dyDescent="0.3">
      <c r="A1732" s="6"/>
      <c r="B1732" s="6"/>
      <c r="C1732" s="7"/>
    </row>
    <row r="1733" spans="1:3" x14ac:dyDescent="0.3">
      <c r="A1733" s="6"/>
      <c r="B1733" s="6"/>
      <c r="C1733" s="7"/>
    </row>
    <row r="1734" spans="1:3" x14ac:dyDescent="0.3">
      <c r="A1734" s="6"/>
      <c r="B1734" s="6"/>
      <c r="C1734" s="7"/>
    </row>
    <row r="1735" spans="1:3" x14ac:dyDescent="0.3">
      <c r="A1735" s="6"/>
      <c r="B1735" s="6"/>
      <c r="C1735" s="7"/>
    </row>
    <row r="1736" spans="1:3" x14ac:dyDescent="0.3">
      <c r="A1736" s="6"/>
      <c r="B1736" s="6"/>
      <c r="C1736" s="7"/>
    </row>
    <row r="1737" spans="1:3" x14ac:dyDescent="0.3">
      <c r="A1737" s="6"/>
      <c r="B1737" s="6"/>
      <c r="C1737" s="7"/>
    </row>
    <row r="1738" spans="1:3" x14ac:dyDescent="0.3">
      <c r="A1738" s="6"/>
      <c r="B1738" s="6"/>
      <c r="C1738" s="7"/>
    </row>
    <row r="1739" spans="1:3" x14ac:dyDescent="0.3">
      <c r="A1739" s="6"/>
      <c r="B1739" s="6"/>
      <c r="C1739" s="7"/>
    </row>
    <row r="1740" spans="1:3" x14ac:dyDescent="0.3">
      <c r="A1740" s="6"/>
      <c r="B1740" s="6"/>
      <c r="C1740" s="7"/>
    </row>
    <row r="1741" spans="1:3" x14ac:dyDescent="0.3">
      <c r="A1741" s="6"/>
      <c r="B1741" s="6"/>
      <c r="C1741" s="7"/>
    </row>
    <row r="1742" spans="1:3" x14ac:dyDescent="0.3">
      <c r="A1742" s="6"/>
      <c r="B1742" s="6"/>
      <c r="C1742" s="7"/>
    </row>
    <row r="1743" spans="1:3" x14ac:dyDescent="0.3">
      <c r="A1743" s="6"/>
      <c r="B1743" s="6"/>
      <c r="C1743" s="7"/>
    </row>
    <row r="1744" spans="1:3" x14ac:dyDescent="0.3">
      <c r="A1744" s="6"/>
      <c r="B1744" s="6"/>
      <c r="C1744" s="7"/>
    </row>
    <row r="1745" spans="1:3" x14ac:dyDescent="0.3">
      <c r="A1745" s="6"/>
      <c r="B1745" s="6"/>
      <c r="C1745" s="7"/>
    </row>
    <row r="1746" spans="1:3" x14ac:dyDescent="0.3">
      <c r="A1746" s="6"/>
      <c r="B1746" s="6"/>
      <c r="C1746" s="7"/>
    </row>
    <row r="1747" spans="1:3" x14ac:dyDescent="0.3">
      <c r="A1747" s="6"/>
      <c r="B1747" s="6"/>
      <c r="C1747" s="7"/>
    </row>
    <row r="1748" spans="1:3" x14ac:dyDescent="0.3">
      <c r="A1748" s="6"/>
      <c r="B1748" s="6"/>
      <c r="C1748" s="7"/>
    </row>
    <row r="1749" spans="1:3" x14ac:dyDescent="0.3">
      <c r="A1749" s="6"/>
      <c r="B1749" s="6"/>
      <c r="C1749" s="7"/>
    </row>
    <row r="1750" spans="1:3" x14ac:dyDescent="0.3">
      <c r="A1750" s="6"/>
      <c r="B1750" s="6"/>
      <c r="C1750" s="7"/>
    </row>
    <row r="1751" spans="1:3" x14ac:dyDescent="0.3">
      <c r="A1751" s="6"/>
      <c r="B1751" s="6"/>
      <c r="C1751" s="7"/>
    </row>
    <row r="1752" spans="1:3" x14ac:dyDescent="0.3">
      <c r="A1752" s="6"/>
      <c r="B1752" s="6"/>
      <c r="C1752" s="7"/>
    </row>
    <row r="1753" spans="1:3" x14ac:dyDescent="0.3">
      <c r="A1753" s="6"/>
      <c r="B1753" s="6"/>
      <c r="C1753" s="7"/>
    </row>
    <row r="1754" spans="1:3" x14ac:dyDescent="0.3">
      <c r="A1754" s="6"/>
      <c r="B1754" s="6"/>
      <c r="C1754" s="7"/>
    </row>
    <row r="1755" spans="1:3" x14ac:dyDescent="0.3">
      <c r="A1755" s="6"/>
      <c r="B1755" s="6"/>
      <c r="C1755" s="7"/>
    </row>
    <row r="1756" spans="1:3" x14ac:dyDescent="0.3">
      <c r="A1756" s="6"/>
      <c r="B1756" s="6"/>
      <c r="C1756" s="7"/>
    </row>
    <row r="1757" spans="1:3" x14ac:dyDescent="0.3">
      <c r="A1757" s="6"/>
      <c r="B1757" s="6"/>
      <c r="C1757" s="7"/>
    </row>
    <row r="1758" spans="1:3" x14ac:dyDescent="0.3">
      <c r="A1758" s="6"/>
      <c r="B1758" s="6"/>
      <c r="C1758" s="7"/>
    </row>
    <row r="1759" spans="1:3" x14ac:dyDescent="0.3">
      <c r="A1759" s="6"/>
      <c r="B1759" s="6"/>
      <c r="C1759" s="7"/>
    </row>
    <row r="1760" spans="1:3" x14ac:dyDescent="0.3">
      <c r="A1760" s="6"/>
      <c r="B1760" s="6"/>
      <c r="C1760" s="7"/>
    </row>
    <row r="1761" spans="1:3" x14ac:dyDescent="0.3">
      <c r="A1761" s="6"/>
      <c r="B1761" s="6"/>
      <c r="C1761" s="7"/>
    </row>
    <row r="1762" spans="1:3" x14ac:dyDescent="0.3">
      <c r="A1762" s="6"/>
      <c r="B1762" s="6"/>
      <c r="C1762" s="7"/>
    </row>
    <row r="1763" spans="1:3" x14ac:dyDescent="0.3">
      <c r="A1763" s="6"/>
      <c r="B1763" s="6"/>
      <c r="C1763" s="7"/>
    </row>
    <row r="1764" spans="1:3" x14ac:dyDescent="0.3">
      <c r="A1764" s="6"/>
      <c r="B1764" s="6"/>
      <c r="C1764" s="7"/>
    </row>
    <row r="1765" spans="1:3" x14ac:dyDescent="0.3">
      <c r="A1765" s="6"/>
      <c r="B1765" s="6"/>
      <c r="C1765" s="7"/>
    </row>
    <row r="1766" spans="1:3" x14ac:dyDescent="0.3">
      <c r="A1766" s="6"/>
      <c r="B1766" s="6"/>
      <c r="C1766" s="7"/>
    </row>
    <row r="1767" spans="1:3" x14ac:dyDescent="0.3">
      <c r="A1767" s="6"/>
      <c r="B1767" s="6"/>
      <c r="C1767" s="7"/>
    </row>
    <row r="1768" spans="1:3" x14ac:dyDescent="0.3">
      <c r="A1768" s="6"/>
      <c r="B1768" s="6"/>
      <c r="C1768" s="7"/>
    </row>
    <row r="1769" spans="1:3" x14ac:dyDescent="0.3">
      <c r="A1769" s="6"/>
      <c r="B1769" s="6"/>
      <c r="C1769" s="7"/>
    </row>
    <row r="1770" spans="1:3" x14ac:dyDescent="0.3">
      <c r="A1770" s="6"/>
      <c r="B1770" s="6"/>
      <c r="C1770" s="7"/>
    </row>
    <row r="1771" spans="1:3" x14ac:dyDescent="0.3">
      <c r="A1771" s="6"/>
      <c r="B1771" s="6"/>
      <c r="C1771" s="7"/>
    </row>
    <row r="1772" spans="1:3" x14ac:dyDescent="0.3">
      <c r="A1772" s="6"/>
      <c r="B1772" s="6"/>
      <c r="C1772" s="7"/>
    </row>
    <row r="1773" spans="1:3" x14ac:dyDescent="0.3">
      <c r="A1773" s="6"/>
      <c r="B1773" s="6"/>
      <c r="C1773" s="7"/>
    </row>
    <row r="1774" spans="1:3" x14ac:dyDescent="0.3">
      <c r="A1774" s="6"/>
      <c r="B1774" s="6"/>
      <c r="C1774" s="7"/>
    </row>
    <row r="1775" spans="1:3" x14ac:dyDescent="0.3">
      <c r="A1775" s="6"/>
      <c r="B1775" s="6"/>
      <c r="C1775" s="7"/>
    </row>
    <row r="1776" spans="1:3" x14ac:dyDescent="0.3">
      <c r="A1776" s="6"/>
      <c r="B1776" s="6"/>
      <c r="C1776" s="7"/>
    </row>
    <row r="1777" spans="1:3" x14ac:dyDescent="0.3">
      <c r="A1777" s="6"/>
      <c r="B1777" s="6"/>
      <c r="C1777" s="7"/>
    </row>
    <row r="1778" spans="1:3" x14ac:dyDescent="0.3">
      <c r="A1778" s="6"/>
      <c r="B1778" s="6"/>
      <c r="C1778" s="7"/>
    </row>
    <row r="1779" spans="1:3" x14ac:dyDescent="0.3">
      <c r="A1779" s="6"/>
      <c r="B1779" s="6"/>
      <c r="C1779" s="7"/>
    </row>
    <row r="1780" spans="1:3" x14ac:dyDescent="0.3">
      <c r="A1780" s="6"/>
      <c r="B1780" s="6"/>
      <c r="C1780" s="7"/>
    </row>
    <row r="1781" spans="1:3" x14ac:dyDescent="0.3">
      <c r="A1781" s="6"/>
      <c r="B1781" s="6"/>
      <c r="C1781" s="7"/>
    </row>
    <row r="1782" spans="1:3" x14ac:dyDescent="0.3">
      <c r="A1782" s="6"/>
      <c r="B1782" s="6"/>
      <c r="C1782" s="7"/>
    </row>
    <row r="1783" spans="1:3" x14ac:dyDescent="0.3">
      <c r="A1783" s="6"/>
      <c r="B1783" s="6"/>
      <c r="C1783" s="7"/>
    </row>
    <row r="1784" spans="1:3" x14ac:dyDescent="0.3">
      <c r="A1784" s="6"/>
      <c r="B1784" s="6"/>
      <c r="C1784" s="7"/>
    </row>
    <row r="1785" spans="1:3" x14ac:dyDescent="0.3">
      <c r="A1785" s="6"/>
      <c r="B1785" s="6"/>
      <c r="C1785" s="7"/>
    </row>
    <row r="1786" spans="1:3" x14ac:dyDescent="0.3">
      <c r="A1786" s="6"/>
      <c r="B1786" s="6"/>
      <c r="C1786" s="7"/>
    </row>
    <row r="1787" spans="1:3" x14ac:dyDescent="0.3">
      <c r="A1787" s="6"/>
      <c r="B1787" s="6"/>
      <c r="C1787" s="7"/>
    </row>
    <row r="1788" spans="1:3" x14ac:dyDescent="0.3">
      <c r="A1788" s="6"/>
      <c r="B1788" s="6"/>
      <c r="C1788" s="7"/>
    </row>
    <row r="1789" spans="1:3" x14ac:dyDescent="0.3">
      <c r="A1789" s="6"/>
      <c r="B1789" s="6"/>
      <c r="C1789" s="7"/>
    </row>
    <row r="1790" spans="1:3" x14ac:dyDescent="0.3">
      <c r="A1790" s="6"/>
      <c r="B1790" s="6"/>
      <c r="C1790" s="7"/>
    </row>
    <row r="1791" spans="1:3" x14ac:dyDescent="0.3">
      <c r="A1791" s="6"/>
      <c r="B1791" s="6"/>
      <c r="C1791" s="7"/>
    </row>
    <row r="1792" spans="1:3" x14ac:dyDescent="0.3">
      <c r="A1792" s="6"/>
      <c r="B1792" s="6"/>
      <c r="C1792" s="7"/>
    </row>
    <row r="1793" spans="1:3" x14ac:dyDescent="0.3">
      <c r="A1793" s="6"/>
      <c r="B1793" s="6"/>
      <c r="C1793" s="7"/>
    </row>
    <row r="1794" spans="1:3" x14ac:dyDescent="0.3">
      <c r="A1794" s="6"/>
      <c r="B1794" s="6"/>
      <c r="C1794" s="7"/>
    </row>
    <row r="1795" spans="1:3" x14ac:dyDescent="0.3">
      <c r="A1795" s="6"/>
      <c r="B1795" s="6"/>
      <c r="C1795" s="7"/>
    </row>
    <row r="1796" spans="1:3" x14ac:dyDescent="0.3">
      <c r="A1796" s="6"/>
      <c r="B1796" s="6"/>
      <c r="C1796" s="7"/>
    </row>
    <row r="1797" spans="1:3" x14ac:dyDescent="0.3">
      <c r="A1797" s="6"/>
      <c r="B1797" s="6"/>
      <c r="C1797" s="7"/>
    </row>
    <row r="1798" spans="1:3" x14ac:dyDescent="0.3">
      <c r="A1798" s="6"/>
      <c r="B1798" s="6"/>
      <c r="C1798" s="7"/>
    </row>
    <row r="1799" spans="1:3" x14ac:dyDescent="0.3">
      <c r="A1799" s="6"/>
      <c r="B1799" s="6"/>
      <c r="C1799" s="7"/>
    </row>
    <row r="1800" spans="1:3" x14ac:dyDescent="0.3">
      <c r="A1800" s="6"/>
      <c r="B1800" s="6"/>
      <c r="C1800" s="7"/>
    </row>
    <row r="1801" spans="1:3" x14ac:dyDescent="0.3">
      <c r="A1801" s="6"/>
      <c r="B1801" s="6"/>
      <c r="C1801" s="7"/>
    </row>
    <row r="1802" spans="1:3" x14ac:dyDescent="0.3">
      <c r="A1802" s="6"/>
      <c r="B1802" s="6"/>
      <c r="C1802" s="7"/>
    </row>
    <row r="1803" spans="1:3" x14ac:dyDescent="0.3">
      <c r="A1803" s="6"/>
      <c r="B1803" s="6"/>
      <c r="C1803" s="7"/>
    </row>
    <row r="1804" spans="1:3" x14ac:dyDescent="0.3">
      <c r="A1804" s="6"/>
      <c r="B1804" s="6"/>
      <c r="C1804" s="7"/>
    </row>
    <row r="1805" spans="1:3" x14ac:dyDescent="0.3">
      <c r="A1805" s="6"/>
      <c r="B1805" s="6"/>
      <c r="C1805" s="7"/>
    </row>
    <row r="1806" spans="1:3" x14ac:dyDescent="0.3">
      <c r="A1806" s="6"/>
      <c r="B1806" s="6"/>
      <c r="C1806" s="7"/>
    </row>
    <row r="1807" spans="1:3" x14ac:dyDescent="0.3">
      <c r="A1807" s="6"/>
      <c r="B1807" s="6"/>
      <c r="C1807" s="7"/>
    </row>
    <row r="1808" spans="1:3" x14ac:dyDescent="0.3">
      <c r="A1808" s="6"/>
      <c r="B1808" s="6"/>
      <c r="C1808" s="7"/>
    </row>
    <row r="1809" spans="1:3" x14ac:dyDescent="0.3">
      <c r="A1809" s="6"/>
      <c r="B1809" s="6"/>
      <c r="C1809" s="7"/>
    </row>
    <row r="1810" spans="1:3" x14ac:dyDescent="0.3">
      <c r="A1810" s="6"/>
      <c r="B1810" s="6"/>
      <c r="C1810" s="7"/>
    </row>
    <row r="1811" spans="1:3" x14ac:dyDescent="0.3">
      <c r="A1811" s="6"/>
      <c r="B1811" s="6"/>
      <c r="C1811" s="7"/>
    </row>
    <row r="1812" spans="1:3" x14ac:dyDescent="0.3">
      <c r="A1812" s="6"/>
      <c r="B1812" s="6"/>
      <c r="C1812" s="7"/>
    </row>
    <row r="1813" spans="1:3" x14ac:dyDescent="0.3">
      <c r="A1813" s="6"/>
      <c r="B1813" s="6"/>
      <c r="C1813" s="7"/>
    </row>
    <row r="1814" spans="1:3" x14ac:dyDescent="0.3">
      <c r="A1814" s="6"/>
      <c r="B1814" s="6"/>
      <c r="C1814" s="7"/>
    </row>
    <row r="1815" spans="1:3" x14ac:dyDescent="0.3">
      <c r="A1815" s="6"/>
      <c r="B1815" s="6"/>
      <c r="C1815" s="7"/>
    </row>
    <row r="1816" spans="1:3" x14ac:dyDescent="0.3">
      <c r="A1816" s="6"/>
      <c r="B1816" s="6"/>
      <c r="C1816" s="7"/>
    </row>
    <row r="1817" spans="1:3" x14ac:dyDescent="0.3">
      <c r="A1817" s="6"/>
      <c r="B1817" s="6"/>
      <c r="C1817" s="7"/>
    </row>
    <row r="1818" spans="1:3" x14ac:dyDescent="0.3">
      <c r="A1818" s="6"/>
      <c r="B1818" s="6"/>
      <c r="C1818" s="7"/>
    </row>
    <row r="1819" spans="1:3" x14ac:dyDescent="0.3">
      <c r="A1819" s="6"/>
      <c r="B1819" s="6"/>
      <c r="C1819" s="7"/>
    </row>
    <row r="1820" spans="1:3" x14ac:dyDescent="0.3">
      <c r="A1820" s="6"/>
      <c r="B1820" s="6"/>
      <c r="C1820" s="7"/>
    </row>
    <row r="1821" spans="1:3" x14ac:dyDescent="0.3">
      <c r="A1821" s="6"/>
      <c r="B1821" s="6"/>
      <c r="C1821" s="7"/>
    </row>
    <row r="1822" spans="1:3" x14ac:dyDescent="0.3">
      <c r="A1822" s="6"/>
      <c r="B1822" s="6"/>
      <c r="C1822" s="7"/>
    </row>
    <row r="1823" spans="1:3" x14ac:dyDescent="0.3">
      <c r="A1823" s="6"/>
      <c r="B1823" s="6"/>
      <c r="C1823" s="7"/>
    </row>
    <row r="1824" spans="1:3" x14ac:dyDescent="0.3">
      <c r="A1824" s="6"/>
      <c r="B1824" s="6"/>
      <c r="C1824" s="7"/>
    </row>
    <row r="1825" spans="1:3" x14ac:dyDescent="0.3">
      <c r="A1825" s="6"/>
      <c r="B1825" s="6"/>
      <c r="C1825" s="7"/>
    </row>
    <row r="1826" spans="1:3" x14ac:dyDescent="0.3">
      <c r="A1826" s="6"/>
      <c r="B1826" s="6"/>
      <c r="C1826" s="7"/>
    </row>
    <row r="1827" spans="1:3" x14ac:dyDescent="0.3">
      <c r="A1827" s="6"/>
      <c r="B1827" s="6"/>
      <c r="C1827" s="7"/>
    </row>
    <row r="1828" spans="1:3" x14ac:dyDescent="0.3">
      <c r="A1828" s="6"/>
      <c r="B1828" s="6"/>
      <c r="C1828" s="7"/>
    </row>
    <row r="1829" spans="1:3" x14ac:dyDescent="0.3">
      <c r="A1829" s="6"/>
      <c r="B1829" s="6"/>
      <c r="C1829" s="7"/>
    </row>
    <row r="1830" spans="1:3" x14ac:dyDescent="0.3">
      <c r="A1830" s="6"/>
      <c r="B1830" s="6"/>
      <c r="C1830" s="7"/>
    </row>
    <row r="1831" spans="1:3" x14ac:dyDescent="0.3">
      <c r="A1831" s="6"/>
      <c r="B1831" s="6"/>
      <c r="C1831" s="7"/>
    </row>
    <row r="1832" spans="1:3" x14ac:dyDescent="0.3">
      <c r="A1832" s="6"/>
      <c r="B1832" s="6"/>
      <c r="C1832" s="7"/>
    </row>
    <row r="1833" spans="1:3" x14ac:dyDescent="0.3">
      <c r="A1833" s="6"/>
      <c r="B1833" s="6"/>
      <c r="C1833" s="7"/>
    </row>
    <row r="1834" spans="1:3" x14ac:dyDescent="0.3">
      <c r="A1834" s="6"/>
      <c r="B1834" s="6"/>
      <c r="C1834" s="7"/>
    </row>
    <row r="1835" spans="1:3" x14ac:dyDescent="0.3">
      <c r="A1835" s="6"/>
      <c r="B1835" s="6"/>
      <c r="C1835" s="7"/>
    </row>
    <row r="1836" spans="1:3" x14ac:dyDescent="0.3">
      <c r="A1836" s="6"/>
      <c r="B1836" s="6"/>
      <c r="C1836" s="7"/>
    </row>
    <row r="1837" spans="1:3" x14ac:dyDescent="0.3">
      <c r="A1837" s="6"/>
      <c r="B1837" s="6"/>
      <c r="C1837" s="7"/>
    </row>
    <row r="1838" spans="1:3" x14ac:dyDescent="0.3">
      <c r="A1838" s="6"/>
      <c r="B1838" s="6"/>
      <c r="C1838" s="7"/>
    </row>
    <row r="1839" spans="1:3" x14ac:dyDescent="0.3">
      <c r="A1839" s="6"/>
      <c r="B1839" s="6"/>
      <c r="C1839" s="7"/>
    </row>
    <row r="1840" spans="1:3" x14ac:dyDescent="0.3">
      <c r="A1840" s="6"/>
      <c r="B1840" s="6"/>
      <c r="C1840" s="7"/>
    </row>
    <row r="1841" spans="1:3" x14ac:dyDescent="0.3">
      <c r="A1841" s="6"/>
      <c r="B1841" s="6"/>
      <c r="C1841" s="7"/>
    </row>
    <row r="1842" spans="1:3" x14ac:dyDescent="0.3">
      <c r="A1842" s="6"/>
      <c r="B1842" s="6"/>
      <c r="C1842" s="7"/>
    </row>
    <row r="1843" spans="1:3" x14ac:dyDescent="0.3">
      <c r="A1843" s="6"/>
      <c r="B1843" s="6"/>
      <c r="C1843" s="7"/>
    </row>
    <row r="1844" spans="1:3" x14ac:dyDescent="0.3">
      <c r="A1844" s="6"/>
      <c r="B1844" s="6"/>
      <c r="C1844" s="7"/>
    </row>
    <row r="1845" spans="1:3" x14ac:dyDescent="0.3">
      <c r="A1845" s="6"/>
      <c r="B1845" s="6"/>
      <c r="C1845" s="7"/>
    </row>
    <row r="1846" spans="1:3" x14ac:dyDescent="0.3">
      <c r="A1846" s="6"/>
      <c r="B1846" s="6"/>
      <c r="C1846" s="7"/>
    </row>
    <row r="1847" spans="1:3" x14ac:dyDescent="0.3">
      <c r="A1847" s="6"/>
      <c r="B1847" s="6"/>
      <c r="C1847" s="7"/>
    </row>
    <row r="1848" spans="1:3" x14ac:dyDescent="0.3">
      <c r="A1848" s="6"/>
      <c r="B1848" s="6"/>
      <c r="C1848" s="7"/>
    </row>
    <row r="1849" spans="1:3" x14ac:dyDescent="0.3">
      <c r="A1849" s="6"/>
      <c r="B1849" s="6"/>
      <c r="C1849" s="7"/>
    </row>
    <row r="1850" spans="1:3" x14ac:dyDescent="0.3">
      <c r="A1850" s="6"/>
      <c r="B1850" s="6"/>
      <c r="C1850" s="7"/>
    </row>
    <row r="1851" spans="1:3" x14ac:dyDescent="0.3">
      <c r="A1851" s="6"/>
      <c r="B1851" s="6"/>
      <c r="C1851" s="7"/>
    </row>
    <row r="1852" spans="1:3" x14ac:dyDescent="0.3">
      <c r="A1852" s="6"/>
      <c r="B1852" s="6"/>
      <c r="C1852" s="7"/>
    </row>
    <row r="1853" spans="1:3" x14ac:dyDescent="0.3">
      <c r="A1853" s="6"/>
      <c r="B1853" s="6"/>
      <c r="C1853" s="7"/>
    </row>
    <row r="1854" spans="1:3" x14ac:dyDescent="0.3">
      <c r="A1854" s="6"/>
      <c r="B1854" s="6"/>
      <c r="C1854" s="7"/>
    </row>
    <row r="1855" spans="1:3" x14ac:dyDescent="0.3">
      <c r="A1855" s="6"/>
      <c r="B1855" s="6"/>
      <c r="C1855" s="7"/>
    </row>
    <row r="1856" spans="1:3" x14ac:dyDescent="0.3">
      <c r="A1856" s="6"/>
      <c r="B1856" s="6"/>
      <c r="C1856" s="7"/>
    </row>
    <row r="1857" spans="1:3" x14ac:dyDescent="0.3">
      <c r="A1857" s="6"/>
      <c r="B1857" s="6"/>
      <c r="C1857" s="7"/>
    </row>
    <row r="1858" spans="1:3" x14ac:dyDescent="0.3">
      <c r="A1858" s="6"/>
      <c r="B1858" s="6"/>
      <c r="C1858" s="7"/>
    </row>
    <row r="1859" spans="1:3" x14ac:dyDescent="0.3">
      <c r="A1859" s="6"/>
      <c r="B1859" s="6"/>
      <c r="C1859" s="7"/>
    </row>
    <row r="1860" spans="1:3" x14ac:dyDescent="0.3">
      <c r="A1860" s="6"/>
      <c r="B1860" s="6"/>
      <c r="C1860" s="7"/>
    </row>
    <row r="1861" spans="1:3" x14ac:dyDescent="0.3">
      <c r="A1861" s="6"/>
      <c r="B1861" s="6"/>
      <c r="C1861" s="7"/>
    </row>
    <row r="1862" spans="1:3" x14ac:dyDescent="0.3">
      <c r="A1862" s="6"/>
      <c r="B1862" s="6"/>
      <c r="C1862" s="7"/>
    </row>
    <row r="1863" spans="1:3" x14ac:dyDescent="0.3">
      <c r="A1863" s="6"/>
      <c r="B1863" s="6"/>
      <c r="C1863" s="7"/>
    </row>
    <row r="1864" spans="1:3" x14ac:dyDescent="0.3">
      <c r="A1864" s="6"/>
      <c r="B1864" s="6"/>
      <c r="C1864" s="7"/>
    </row>
    <row r="1865" spans="1:3" x14ac:dyDescent="0.3">
      <c r="A1865" s="6"/>
      <c r="B1865" s="6"/>
      <c r="C1865" s="7"/>
    </row>
    <row r="1866" spans="1:3" x14ac:dyDescent="0.3">
      <c r="A1866" s="6"/>
      <c r="B1866" s="6"/>
      <c r="C1866" s="7"/>
    </row>
    <row r="1867" spans="1:3" x14ac:dyDescent="0.3">
      <c r="A1867" s="6"/>
      <c r="B1867" s="6"/>
      <c r="C1867" s="7"/>
    </row>
    <row r="1868" spans="1:3" x14ac:dyDescent="0.3">
      <c r="A1868" s="6"/>
      <c r="B1868" s="6"/>
      <c r="C1868" s="7"/>
    </row>
    <row r="1869" spans="1:3" x14ac:dyDescent="0.3">
      <c r="A1869" s="6"/>
      <c r="B1869" s="6"/>
      <c r="C1869" s="7"/>
    </row>
    <row r="1870" spans="1:3" x14ac:dyDescent="0.3">
      <c r="A1870" s="6"/>
      <c r="B1870" s="6"/>
      <c r="C1870" s="7"/>
    </row>
    <row r="1871" spans="1:3" x14ac:dyDescent="0.3">
      <c r="A1871" s="6"/>
      <c r="B1871" s="6"/>
      <c r="C1871" s="7"/>
    </row>
    <row r="1872" spans="1:3" x14ac:dyDescent="0.3">
      <c r="A1872" s="6"/>
      <c r="B1872" s="6"/>
      <c r="C1872" s="7"/>
    </row>
    <row r="1873" spans="1:3" x14ac:dyDescent="0.3">
      <c r="A1873" s="6"/>
      <c r="B1873" s="6"/>
      <c r="C1873" s="7"/>
    </row>
    <row r="1874" spans="1:3" x14ac:dyDescent="0.3">
      <c r="A1874" s="6"/>
      <c r="B1874" s="6"/>
      <c r="C1874" s="7"/>
    </row>
    <row r="1875" spans="1:3" x14ac:dyDescent="0.3">
      <c r="A1875" s="6"/>
      <c r="B1875" s="6"/>
      <c r="C1875" s="7"/>
    </row>
    <row r="1876" spans="1:3" x14ac:dyDescent="0.3">
      <c r="A1876" s="6"/>
      <c r="B1876" s="6"/>
      <c r="C1876" s="7"/>
    </row>
    <row r="1877" spans="1:3" x14ac:dyDescent="0.3">
      <c r="A1877" s="6"/>
      <c r="B1877" s="6"/>
      <c r="C1877" s="7"/>
    </row>
    <row r="1878" spans="1:3" x14ac:dyDescent="0.3">
      <c r="A1878" s="6"/>
      <c r="B1878" s="6"/>
      <c r="C1878" s="7"/>
    </row>
    <row r="1879" spans="1:3" x14ac:dyDescent="0.3">
      <c r="A1879" s="6"/>
      <c r="B1879" s="6"/>
      <c r="C1879" s="7"/>
    </row>
    <row r="1880" spans="1:3" x14ac:dyDescent="0.3">
      <c r="A1880" s="6"/>
      <c r="B1880" s="6"/>
      <c r="C1880" s="7"/>
    </row>
    <row r="1881" spans="1:3" x14ac:dyDescent="0.3">
      <c r="A1881" s="6"/>
      <c r="B1881" s="6"/>
      <c r="C1881" s="7"/>
    </row>
    <row r="1882" spans="1:3" x14ac:dyDescent="0.3">
      <c r="A1882" s="6"/>
      <c r="B1882" s="6"/>
      <c r="C1882" s="7"/>
    </row>
    <row r="1883" spans="1:3" x14ac:dyDescent="0.3">
      <c r="A1883" s="6"/>
      <c r="B1883" s="6"/>
      <c r="C1883" s="7"/>
    </row>
    <row r="1884" spans="1:3" x14ac:dyDescent="0.3">
      <c r="A1884" s="6"/>
      <c r="B1884" s="6"/>
      <c r="C1884" s="7"/>
    </row>
    <row r="1885" spans="1:3" x14ac:dyDescent="0.3">
      <c r="A1885" s="6"/>
      <c r="B1885" s="6"/>
      <c r="C1885" s="7"/>
    </row>
    <row r="1886" spans="1:3" x14ac:dyDescent="0.3">
      <c r="A1886" s="6"/>
      <c r="B1886" s="6"/>
      <c r="C1886" s="7"/>
    </row>
    <row r="1887" spans="1:3" x14ac:dyDescent="0.3">
      <c r="A1887" s="6"/>
      <c r="B1887" s="6"/>
      <c r="C1887" s="7"/>
    </row>
    <row r="1888" spans="1:3" x14ac:dyDescent="0.3">
      <c r="A1888" s="6"/>
      <c r="B1888" s="6"/>
      <c r="C1888" s="7"/>
    </row>
    <row r="1889" spans="1:3" x14ac:dyDescent="0.3">
      <c r="A1889" s="6"/>
      <c r="B1889" s="6"/>
      <c r="C1889" s="7"/>
    </row>
    <row r="1890" spans="1:3" x14ac:dyDescent="0.3">
      <c r="A1890" s="6"/>
      <c r="B1890" s="6"/>
      <c r="C1890" s="7"/>
    </row>
    <row r="1891" spans="1:3" x14ac:dyDescent="0.3">
      <c r="A1891" s="6"/>
      <c r="B1891" s="6"/>
      <c r="C1891" s="7"/>
    </row>
    <row r="1892" spans="1:3" x14ac:dyDescent="0.3">
      <c r="A1892" s="6"/>
      <c r="B1892" s="6"/>
      <c r="C1892" s="7"/>
    </row>
    <row r="1893" spans="1:3" x14ac:dyDescent="0.3">
      <c r="A1893" s="6"/>
      <c r="B1893" s="6"/>
      <c r="C1893" s="7"/>
    </row>
    <row r="1894" spans="1:3" x14ac:dyDescent="0.3">
      <c r="A1894" s="6"/>
      <c r="B1894" s="6"/>
      <c r="C1894" s="7"/>
    </row>
    <row r="1895" spans="1:3" x14ac:dyDescent="0.3">
      <c r="A1895" s="6"/>
      <c r="B1895" s="6"/>
      <c r="C1895" s="7"/>
    </row>
    <row r="1896" spans="1:3" x14ac:dyDescent="0.3">
      <c r="A1896" s="6"/>
      <c r="B1896" s="6"/>
      <c r="C1896" s="7"/>
    </row>
    <row r="1897" spans="1:3" x14ac:dyDescent="0.3">
      <c r="A1897" s="6"/>
      <c r="B1897" s="6"/>
      <c r="C1897" s="7"/>
    </row>
    <row r="1898" spans="1:3" x14ac:dyDescent="0.3">
      <c r="A1898" s="6"/>
      <c r="B1898" s="6"/>
      <c r="C1898" s="7"/>
    </row>
    <row r="1899" spans="1:3" x14ac:dyDescent="0.3">
      <c r="A1899" s="6"/>
      <c r="B1899" s="6"/>
      <c r="C1899" s="7"/>
    </row>
    <row r="1900" spans="1:3" x14ac:dyDescent="0.3">
      <c r="A1900" s="6"/>
      <c r="B1900" s="6"/>
      <c r="C1900" s="7"/>
    </row>
    <row r="1901" spans="1:3" x14ac:dyDescent="0.3">
      <c r="A1901" s="6"/>
      <c r="B1901" s="6"/>
      <c r="C1901" s="7"/>
    </row>
    <row r="1902" spans="1:3" x14ac:dyDescent="0.3">
      <c r="A1902" s="6"/>
      <c r="B1902" s="6"/>
      <c r="C1902" s="7"/>
    </row>
    <row r="1903" spans="1:3" x14ac:dyDescent="0.3">
      <c r="A1903" s="6"/>
      <c r="B1903" s="6"/>
      <c r="C1903" s="7"/>
    </row>
    <row r="1904" spans="1:3" x14ac:dyDescent="0.3">
      <c r="A1904" s="6"/>
      <c r="B1904" s="6"/>
      <c r="C1904" s="7"/>
    </row>
    <row r="1905" spans="1:3" x14ac:dyDescent="0.3">
      <c r="A1905" s="6"/>
      <c r="B1905" s="6"/>
      <c r="C1905" s="7"/>
    </row>
    <row r="1906" spans="1:3" x14ac:dyDescent="0.3">
      <c r="A1906" s="6"/>
      <c r="B1906" s="6"/>
      <c r="C1906" s="7"/>
    </row>
    <row r="1907" spans="1:3" x14ac:dyDescent="0.3">
      <c r="A1907" s="6"/>
      <c r="B1907" s="6"/>
      <c r="C1907" s="7"/>
    </row>
    <row r="1908" spans="1:3" x14ac:dyDescent="0.3">
      <c r="A1908" s="6"/>
      <c r="B1908" s="6"/>
      <c r="C1908" s="7"/>
    </row>
    <row r="1909" spans="1:3" x14ac:dyDescent="0.3">
      <c r="A1909" s="6"/>
      <c r="B1909" s="6"/>
      <c r="C1909" s="7"/>
    </row>
    <row r="1910" spans="1:3" x14ac:dyDescent="0.3">
      <c r="A1910" s="6"/>
      <c r="B1910" s="6"/>
      <c r="C1910" s="7"/>
    </row>
    <row r="1911" spans="1:3" x14ac:dyDescent="0.3">
      <c r="A1911" s="6"/>
      <c r="B1911" s="6"/>
      <c r="C1911" s="7"/>
    </row>
    <row r="1912" spans="1:3" x14ac:dyDescent="0.3">
      <c r="A1912" s="6"/>
      <c r="B1912" s="6"/>
      <c r="C1912" s="7"/>
    </row>
    <row r="1913" spans="1:3" x14ac:dyDescent="0.3">
      <c r="A1913" s="6"/>
      <c r="B1913" s="6"/>
      <c r="C1913" s="7"/>
    </row>
    <row r="1914" spans="1:3" x14ac:dyDescent="0.3">
      <c r="A1914" s="6"/>
      <c r="B1914" s="6"/>
      <c r="C1914" s="7"/>
    </row>
    <row r="1915" spans="1:3" x14ac:dyDescent="0.3">
      <c r="A1915" s="6"/>
      <c r="B1915" s="6"/>
      <c r="C1915" s="7"/>
    </row>
    <row r="1916" spans="1:3" x14ac:dyDescent="0.3">
      <c r="A1916" s="6"/>
      <c r="B1916" s="6"/>
      <c r="C1916" s="7"/>
    </row>
    <row r="1917" spans="1:3" x14ac:dyDescent="0.3">
      <c r="A1917" s="6"/>
      <c r="B1917" s="6"/>
      <c r="C1917" s="7"/>
    </row>
    <row r="1918" spans="1:3" x14ac:dyDescent="0.3">
      <c r="A1918" s="6"/>
      <c r="B1918" s="6"/>
      <c r="C1918" s="7"/>
    </row>
    <row r="1919" spans="1:3" x14ac:dyDescent="0.3">
      <c r="A1919" s="6"/>
      <c r="B1919" s="6"/>
      <c r="C1919" s="7"/>
    </row>
    <row r="1920" spans="1:3" x14ac:dyDescent="0.3">
      <c r="A1920" s="6"/>
      <c r="B1920" s="6"/>
      <c r="C1920" s="7"/>
    </row>
    <row r="1921" spans="1:3" x14ac:dyDescent="0.3">
      <c r="A1921" s="6"/>
      <c r="B1921" s="6"/>
      <c r="C1921" s="7"/>
    </row>
    <row r="1922" spans="1:3" x14ac:dyDescent="0.3">
      <c r="A1922" s="6"/>
      <c r="B1922" s="6"/>
      <c r="C1922" s="7"/>
    </row>
    <row r="1923" spans="1:3" x14ac:dyDescent="0.3">
      <c r="A1923" s="6"/>
      <c r="B1923" s="6"/>
      <c r="C1923" s="7"/>
    </row>
    <row r="1924" spans="1:3" x14ac:dyDescent="0.3">
      <c r="A1924" s="6"/>
      <c r="B1924" s="6"/>
      <c r="C1924" s="7"/>
    </row>
    <row r="1925" spans="1:3" x14ac:dyDescent="0.3">
      <c r="A1925" s="6"/>
      <c r="B1925" s="6"/>
      <c r="C1925" s="7"/>
    </row>
    <row r="1926" spans="1:3" x14ac:dyDescent="0.3">
      <c r="A1926" s="6"/>
      <c r="B1926" s="6"/>
      <c r="C1926" s="7"/>
    </row>
    <row r="1927" spans="1:3" x14ac:dyDescent="0.3">
      <c r="A1927" s="6"/>
      <c r="B1927" s="6"/>
      <c r="C1927" s="7"/>
    </row>
    <row r="1928" spans="1:3" x14ac:dyDescent="0.3">
      <c r="A1928" s="6"/>
      <c r="B1928" s="6"/>
      <c r="C1928" s="7"/>
    </row>
    <row r="1929" spans="1:3" x14ac:dyDescent="0.3">
      <c r="A1929" s="6"/>
      <c r="B1929" s="6"/>
      <c r="C1929" s="7"/>
    </row>
    <row r="1930" spans="1:3" x14ac:dyDescent="0.3">
      <c r="A1930" s="6"/>
      <c r="B1930" s="6"/>
      <c r="C1930" s="7"/>
    </row>
    <row r="1931" spans="1:3" x14ac:dyDescent="0.3">
      <c r="A1931" s="6"/>
      <c r="B1931" s="6"/>
      <c r="C1931" s="7"/>
    </row>
    <row r="1932" spans="1:3" x14ac:dyDescent="0.3">
      <c r="A1932" s="6"/>
      <c r="B1932" s="6"/>
      <c r="C1932" s="7"/>
    </row>
    <row r="1933" spans="1:3" x14ac:dyDescent="0.3">
      <c r="A1933" s="6"/>
      <c r="B1933" s="6"/>
      <c r="C1933" s="7"/>
    </row>
    <row r="1934" spans="1:3" x14ac:dyDescent="0.3">
      <c r="A1934" s="6"/>
      <c r="B1934" s="6"/>
      <c r="C1934" s="7"/>
    </row>
    <row r="1935" spans="1:3" x14ac:dyDescent="0.3">
      <c r="A1935" s="6"/>
      <c r="B1935" s="6"/>
      <c r="C1935" s="7"/>
    </row>
    <row r="1936" spans="1:3" x14ac:dyDescent="0.3">
      <c r="A1936" s="6"/>
      <c r="B1936" s="6"/>
      <c r="C1936" s="7"/>
    </row>
    <row r="1937" spans="1:3" x14ac:dyDescent="0.3">
      <c r="A1937" s="6"/>
      <c r="B1937" s="6"/>
      <c r="C1937" s="7"/>
    </row>
    <row r="1938" spans="1:3" x14ac:dyDescent="0.3">
      <c r="A1938" s="6"/>
      <c r="B1938" s="6"/>
      <c r="C1938" s="7"/>
    </row>
    <row r="1939" spans="1:3" x14ac:dyDescent="0.3">
      <c r="A1939" s="6"/>
      <c r="B1939" s="6"/>
      <c r="C1939" s="7"/>
    </row>
    <row r="1940" spans="1:3" x14ac:dyDescent="0.3">
      <c r="A1940" s="6"/>
      <c r="B1940" s="6"/>
      <c r="C1940" s="7"/>
    </row>
    <row r="1941" spans="1:3" x14ac:dyDescent="0.3">
      <c r="A1941" s="6"/>
      <c r="B1941" s="6"/>
      <c r="C1941" s="7"/>
    </row>
    <row r="1942" spans="1:3" x14ac:dyDescent="0.3">
      <c r="A1942" s="6"/>
      <c r="B1942" s="6"/>
      <c r="C1942" s="7"/>
    </row>
    <row r="1943" spans="1:3" x14ac:dyDescent="0.3">
      <c r="A1943" s="6"/>
      <c r="B1943" s="6"/>
      <c r="C1943" s="7"/>
    </row>
    <row r="1944" spans="1:3" x14ac:dyDescent="0.3">
      <c r="A1944" s="6"/>
      <c r="B1944" s="6"/>
      <c r="C1944" s="7"/>
    </row>
    <row r="1945" spans="1:3" x14ac:dyDescent="0.3">
      <c r="A1945" s="6"/>
      <c r="B1945" s="6"/>
      <c r="C1945" s="7"/>
    </row>
    <row r="1946" spans="1:3" x14ac:dyDescent="0.3">
      <c r="A1946" s="6"/>
      <c r="B1946" s="6"/>
      <c r="C1946" s="7"/>
    </row>
    <row r="1947" spans="1:3" x14ac:dyDescent="0.3">
      <c r="A1947" s="6"/>
      <c r="B1947" s="6"/>
      <c r="C1947" s="7"/>
    </row>
    <row r="1948" spans="1:3" x14ac:dyDescent="0.3">
      <c r="A1948" s="6"/>
      <c r="B1948" s="6"/>
      <c r="C1948" s="7"/>
    </row>
    <row r="1949" spans="1:3" x14ac:dyDescent="0.3">
      <c r="A1949" s="6"/>
      <c r="B1949" s="6"/>
      <c r="C1949" s="7"/>
    </row>
    <row r="1950" spans="1:3" x14ac:dyDescent="0.3">
      <c r="A1950" s="6"/>
      <c r="B1950" s="6"/>
      <c r="C1950" s="7"/>
    </row>
    <row r="1951" spans="1:3" x14ac:dyDescent="0.3">
      <c r="A1951" s="6"/>
      <c r="B1951" s="6"/>
      <c r="C1951" s="7"/>
    </row>
    <row r="1952" spans="1:3" x14ac:dyDescent="0.3">
      <c r="A1952" s="6"/>
      <c r="B1952" s="6"/>
      <c r="C1952" s="7"/>
    </row>
    <row r="1953" spans="1:3" x14ac:dyDescent="0.3">
      <c r="A1953" s="6"/>
      <c r="B1953" s="6"/>
      <c r="C1953" s="7"/>
    </row>
    <row r="1954" spans="1:3" x14ac:dyDescent="0.3">
      <c r="A1954" s="6"/>
      <c r="B1954" s="6"/>
      <c r="C1954" s="7"/>
    </row>
    <row r="1955" spans="1:3" x14ac:dyDescent="0.3">
      <c r="A1955" s="6"/>
      <c r="B1955" s="6"/>
      <c r="C1955" s="7"/>
    </row>
    <row r="1956" spans="1:3" x14ac:dyDescent="0.3">
      <c r="A1956" s="6"/>
      <c r="B1956" s="6"/>
      <c r="C1956" s="7"/>
    </row>
    <row r="1957" spans="1:3" x14ac:dyDescent="0.3">
      <c r="A1957" s="6"/>
      <c r="B1957" s="6"/>
      <c r="C1957" s="7"/>
    </row>
    <row r="1958" spans="1:3" x14ac:dyDescent="0.3">
      <c r="A1958" s="6"/>
      <c r="B1958" s="6"/>
      <c r="C1958" s="7"/>
    </row>
    <row r="1959" spans="1:3" x14ac:dyDescent="0.3">
      <c r="A1959" s="6"/>
      <c r="B1959" s="6"/>
      <c r="C1959" s="7"/>
    </row>
    <row r="1960" spans="1:3" x14ac:dyDescent="0.3">
      <c r="A1960" s="6"/>
      <c r="B1960" s="6"/>
      <c r="C1960" s="7"/>
    </row>
    <row r="1961" spans="1:3" x14ac:dyDescent="0.3">
      <c r="A1961" s="6"/>
      <c r="B1961" s="6"/>
      <c r="C1961" s="7"/>
    </row>
    <row r="1962" spans="1:3" x14ac:dyDescent="0.3">
      <c r="A1962" s="6"/>
      <c r="B1962" s="6"/>
      <c r="C1962" s="7"/>
    </row>
    <row r="1963" spans="1:3" x14ac:dyDescent="0.3">
      <c r="A1963" s="6"/>
      <c r="B1963" s="6"/>
      <c r="C1963" s="7"/>
    </row>
    <row r="1964" spans="1:3" x14ac:dyDescent="0.3">
      <c r="A1964" s="6"/>
      <c r="B1964" s="6"/>
      <c r="C1964" s="7"/>
    </row>
    <row r="1965" spans="1:3" x14ac:dyDescent="0.3">
      <c r="A1965" s="6"/>
      <c r="B1965" s="6"/>
      <c r="C1965" s="7"/>
    </row>
    <row r="1966" spans="1:3" x14ac:dyDescent="0.3">
      <c r="A1966" s="6"/>
      <c r="B1966" s="6"/>
      <c r="C1966" s="7"/>
    </row>
    <row r="1967" spans="1:3" x14ac:dyDescent="0.3">
      <c r="A1967" s="6"/>
      <c r="B1967" s="6"/>
      <c r="C1967" s="7"/>
    </row>
    <row r="1968" spans="1:3" x14ac:dyDescent="0.3">
      <c r="A1968" s="6"/>
      <c r="B1968" s="6"/>
      <c r="C1968" s="7"/>
    </row>
    <row r="1969" spans="1:3" x14ac:dyDescent="0.3">
      <c r="A1969" s="6"/>
      <c r="B1969" s="6"/>
      <c r="C1969" s="7"/>
    </row>
    <row r="1970" spans="1:3" x14ac:dyDescent="0.3">
      <c r="A1970" s="6"/>
      <c r="B1970" s="6"/>
      <c r="C1970" s="7"/>
    </row>
    <row r="1971" spans="1:3" x14ac:dyDescent="0.3">
      <c r="A1971" s="6"/>
      <c r="B1971" s="6"/>
      <c r="C1971" s="7"/>
    </row>
    <row r="1972" spans="1:3" x14ac:dyDescent="0.3">
      <c r="A1972" s="6"/>
      <c r="B1972" s="6"/>
      <c r="C1972" s="7"/>
    </row>
    <row r="1973" spans="1:3" x14ac:dyDescent="0.3">
      <c r="A1973" s="6"/>
      <c r="B1973" s="6"/>
      <c r="C1973" s="7"/>
    </row>
    <row r="1974" spans="1:3" x14ac:dyDescent="0.3">
      <c r="A1974" s="6"/>
      <c r="B1974" s="6"/>
      <c r="C1974" s="7"/>
    </row>
    <row r="1975" spans="1:3" x14ac:dyDescent="0.3">
      <c r="A1975" s="6"/>
      <c r="B1975" s="6"/>
      <c r="C1975" s="7"/>
    </row>
    <row r="1976" spans="1:3" x14ac:dyDescent="0.3">
      <c r="A1976" s="6"/>
      <c r="B1976" s="6"/>
      <c r="C1976" s="7"/>
    </row>
    <row r="1977" spans="1:3" x14ac:dyDescent="0.3">
      <c r="A1977" s="6"/>
      <c r="B1977" s="6"/>
      <c r="C1977" s="7"/>
    </row>
    <row r="1978" spans="1:3" x14ac:dyDescent="0.3">
      <c r="A1978" s="6"/>
      <c r="B1978" s="6"/>
      <c r="C1978" s="7"/>
    </row>
    <row r="1979" spans="1:3" x14ac:dyDescent="0.3">
      <c r="A1979" s="6"/>
      <c r="B1979" s="6"/>
      <c r="C1979" s="7"/>
    </row>
    <row r="1980" spans="1:3" x14ac:dyDescent="0.3">
      <c r="A1980" s="6"/>
      <c r="B1980" s="6"/>
      <c r="C1980" s="7"/>
    </row>
    <row r="1981" spans="1:3" x14ac:dyDescent="0.3">
      <c r="A1981" s="6"/>
      <c r="B1981" s="6"/>
      <c r="C1981" s="7"/>
    </row>
    <row r="1982" spans="1:3" x14ac:dyDescent="0.3">
      <c r="A1982" s="6"/>
      <c r="B1982" s="6"/>
      <c r="C1982" s="7"/>
    </row>
    <row r="1983" spans="1:3" x14ac:dyDescent="0.3">
      <c r="A1983" s="6"/>
      <c r="B1983" s="6"/>
      <c r="C1983" s="7"/>
    </row>
    <row r="1984" spans="1:3" x14ac:dyDescent="0.3">
      <c r="A1984" s="6"/>
      <c r="B1984" s="6"/>
      <c r="C1984" s="7"/>
    </row>
    <row r="1985" spans="1:3" x14ac:dyDescent="0.3">
      <c r="A1985" s="6"/>
      <c r="B1985" s="6"/>
      <c r="C1985" s="7"/>
    </row>
    <row r="1986" spans="1:3" x14ac:dyDescent="0.3">
      <c r="A1986" s="6"/>
      <c r="B1986" s="6"/>
      <c r="C1986" s="7"/>
    </row>
    <row r="1987" spans="1:3" x14ac:dyDescent="0.3">
      <c r="A1987" s="6"/>
      <c r="B1987" s="6"/>
      <c r="C1987" s="7"/>
    </row>
    <row r="1988" spans="1:3" x14ac:dyDescent="0.3">
      <c r="A1988" s="6"/>
      <c r="B1988" s="6"/>
      <c r="C1988" s="7"/>
    </row>
    <row r="1989" spans="1:3" x14ac:dyDescent="0.3">
      <c r="A1989" s="6"/>
      <c r="B1989" s="6"/>
      <c r="C1989" s="7"/>
    </row>
    <row r="1990" spans="1:3" x14ac:dyDescent="0.3">
      <c r="A1990" s="6"/>
      <c r="B1990" s="6"/>
      <c r="C1990" s="7"/>
    </row>
    <row r="1991" spans="1:3" x14ac:dyDescent="0.3">
      <c r="A1991" s="6"/>
      <c r="B1991" s="6"/>
      <c r="C1991" s="7"/>
    </row>
    <row r="1992" spans="1:3" x14ac:dyDescent="0.3">
      <c r="A1992" s="6"/>
      <c r="B1992" s="6"/>
      <c r="C1992" s="7"/>
    </row>
    <row r="1993" spans="1:3" x14ac:dyDescent="0.3">
      <c r="A1993" s="6"/>
      <c r="B1993" s="6"/>
      <c r="C1993" s="7"/>
    </row>
    <row r="1994" spans="1:3" x14ac:dyDescent="0.3">
      <c r="A1994" s="6"/>
      <c r="B1994" s="6"/>
      <c r="C1994" s="7"/>
    </row>
    <row r="1995" spans="1:3" x14ac:dyDescent="0.3">
      <c r="A1995" s="6"/>
      <c r="B1995" s="6"/>
      <c r="C1995" s="7"/>
    </row>
    <row r="1996" spans="1:3" x14ac:dyDescent="0.3">
      <c r="A1996" s="6"/>
      <c r="B1996" s="6"/>
      <c r="C1996" s="7"/>
    </row>
    <row r="1997" spans="1:3" x14ac:dyDescent="0.3">
      <c r="A1997" s="6"/>
      <c r="B1997" s="6"/>
      <c r="C1997" s="7"/>
    </row>
    <row r="1998" spans="1:3" x14ac:dyDescent="0.3">
      <c r="A1998" s="6"/>
      <c r="B1998" s="6"/>
      <c r="C1998" s="7"/>
    </row>
    <row r="1999" spans="1:3" x14ac:dyDescent="0.3">
      <c r="A1999" s="6"/>
      <c r="B1999" s="6"/>
      <c r="C1999" s="7"/>
    </row>
    <row r="2000" spans="1:3" x14ac:dyDescent="0.3">
      <c r="A2000" s="6"/>
      <c r="B2000" s="6"/>
      <c r="C2000" s="7"/>
    </row>
    <row r="2001" spans="1:3" x14ac:dyDescent="0.3">
      <c r="A2001" s="6"/>
      <c r="B2001" s="6"/>
      <c r="C2001" s="7"/>
    </row>
    <row r="2002" spans="1:3" x14ac:dyDescent="0.3">
      <c r="A2002" s="6"/>
      <c r="B2002" s="6"/>
      <c r="C2002" s="7"/>
    </row>
    <row r="2003" spans="1:3" x14ac:dyDescent="0.3">
      <c r="A2003" s="6"/>
      <c r="B2003" s="6"/>
      <c r="C2003" s="7"/>
    </row>
    <row r="2004" spans="1:3" x14ac:dyDescent="0.3">
      <c r="A2004" s="6"/>
      <c r="B2004" s="6"/>
      <c r="C2004" s="7"/>
    </row>
    <row r="2005" spans="1:3" x14ac:dyDescent="0.3">
      <c r="A2005" s="6"/>
      <c r="B2005" s="6"/>
      <c r="C2005" s="7"/>
    </row>
    <row r="2006" spans="1:3" x14ac:dyDescent="0.3">
      <c r="A2006" s="6"/>
      <c r="B2006" s="6"/>
      <c r="C2006" s="7"/>
    </row>
    <row r="2007" spans="1:3" x14ac:dyDescent="0.3">
      <c r="A2007" s="6"/>
      <c r="B2007" s="6"/>
      <c r="C2007" s="7"/>
    </row>
    <row r="2008" spans="1:3" x14ac:dyDescent="0.3">
      <c r="A2008" s="6"/>
      <c r="B2008" s="6"/>
      <c r="C2008" s="7"/>
    </row>
    <row r="2009" spans="1:3" x14ac:dyDescent="0.3">
      <c r="A2009" s="6"/>
      <c r="B2009" s="6"/>
      <c r="C2009" s="7"/>
    </row>
    <row r="2010" spans="1:3" x14ac:dyDescent="0.3">
      <c r="A2010" s="6"/>
      <c r="B2010" s="6"/>
      <c r="C2010" s="7"/>
    </row>
    <row r="2011" spans="1:3" x14ac:dyDescent="0.3">
      <c r="A2011" s="6"/>
      <c r="B2011" s="6"/>
      <c r="C2011" s="7"/>
    </row>
    <row r="2012" spans="1:3" x14ac:dyDescent="0.3">
      <c r="A2012" s="6"/>
      <c r="B2012" s="6"/>
      <c r="C2012" s="7"/>
    </row>
    <row r="2013" spans="1:3" x14ac:dyDescent="0.3">
      <c r="A2013" s="6"/>
      <c r="B2013" s="6"/>
      <c r="C2013" s="7"/>
    </row>
    <row r="2014" spans="1:3" x14ac:dyDescent="0.3">
      <c r="A2014" s="6"/>
      <c r="B2014" s="6"/>
      <c r="C2014" s="7"/>
    </row>
    <row r="2015" spans="1:3" x14ac:dyDescent="0.3">
      <c r="A2015" s="6"/>
      <c r="B2015" s="6"/>
      <c r="C2015" s="7"/>
    </row>
    <row r="2016" spans="1:3" x14ac:dyDescent="0.3">
      <c r="A2016" s="6"/>
      <c r="B2016" s="6"/>
      <c r="C2016" s="7"/>
    </row>
    <row r="2017" spans="1:3" x14ac:dyDescent="0.3">
      <c r="A2017" s="6"/>
      <c r="B2017" s="6"/>
      <c r="C2017" s="7"/>
    </row>
    <row r="2018" spans="1:3" x14ac:dyDescent="0.3">
      <c r="A2018" s="6"/>
      <c r="B2018" s="6"/>
      <c r="C2018" s="7"/>
    </row>
    <row r="2019" spans="1:3" x14ac:dyDescent="0.3">
      <c r="A2019" s="6"/>
      <c r="B2019" s="6"/>
      <c r="C2019" s="7"/>
    </row>
    <row r="2020" spans="1:3" x14ac:dyDescent="0.3">
      <c r="A2020" s="6"/>
      <c r="B2020" s="6"/>
      <c r="C2020" s="7"/>
    </row>
    <row r="2021" spans="1:3" x14ac:dyDescent="0.3">
      <c r="A2021" s="6"/>
      <c r="B2021" s="6"/>
      <c r="C2021" s="7"/>
    </row>
    <row r="2022" spans="1:3" x14ac:dyDescent="0.3">
      <c r="A2022" s="6"/>
      <c r="B2022" s="6"/>
      <c r="C2022" s="7"/>
    </row>
  </sheetData>
  <mergeCells count="25">
    <mergeCell ref="B18:D18"/>
    <mergeCell ref="B19:D19"/>
    <mergeCell ref="B20:D20"/>
    <mergeCell ref="B13:D13"/>
    <mergeCell ref="B14:D14"/>
    <mergeCell ref="B15:D15"/>
    <mergeCell ref="B16:D16"/>
    <mergeCell ref="B17:D17"/>
    <mergeCell ref="D25:D26"/>
    <mergeCell ref="A23:D23"/>
    <mergeCell ref="A24:C24"/>
    <mergeCell ref="A25:A26"/>
    <mergeCell ref="B25:B26"/>
    <mergeCell ref="C25:C26"/>
    <mergeCell ref="B1:D1"/>
    <mergeCell ref="B2:D2"/>
    <mergeCell ref="B3:D3"/>
    <mergeCell ref="B4:D4"/>
    <mergeCell ref="B5:D5"/>
    <mergeCell ref="B6:D6"/>
    <mergeCell ref="B7:D7"/>
    <mergeCell ref="B8:D8"/>
    <mergeCell ref="B9:D9"/>
    <mergeCell ref="B11:D11"/>
    <mergeCell ref="B10:D10"/>
  </mergeCells>
  <pageMargins left="1.0629921259842521" right="0.86614173228346458" top="0.78740157480314965" bottom="0.78740157480314965" header="0" footer="0"/>
  <pageSetup paperSize="9" scale="58"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Распредел. на 2024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2024-04-08T08:48:33Z</dcterms:modified>
</cp:coreProperties>
</file>