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320" windowHeight="11640" activeTab="0"/>
  </bookViews>
  <sheets>
    <sheet name="Прил.6 Вед 2023" sheetId="3" r:id="rId1"/>
  </sheets>
  <definedNames>
    <definedName name="_xlnm.Print_Titles" localSheetId="0">'Прил.6 Вед 2023'!$15:$15</definedName>
  </definedNames>
  <calcPr calcId="152511"/>
</workbook>
</file>

<file path=xl/sharedStrings.xml><?xml version="1.0" encoding="utf-8"?>
<sst xmlns="http://schemas.openxmlformats.org/spreadsheetml/2006/main" count="1444" uniqueCount="440">
  <si>
    <t>к решению Совета Южского</t>
  </si>
  <si>
    <t>муниципального района</t>
  </si>
  <si>
    <t>"О бюджете Южского</t>
  </si>
  <si>
    <t>Наименование</t>
  </si>
  <si>
    <t>Раздел</t>
  </si>
  <si>
    <t>Подраздел</t>
  </si>
  <si>
    <t>Целевая статья</t>
  </si>
  <si>
    <t>Вид расходов</t>
  </si>
  <si>
    <t>1</t>
  </si>
  <si>
    <t>2</t>
  </si>
  <si>
    <t>3</t>
  </si>
  <si>
    <t>4</t>
  </si>
  <si>
    <t>5</t>
  </si>
  <si>
    <t>6</t>
  </si>
  <si>
    <t>035</t>
  </si>
  <si>
    <t>00</t>
  </si>
  <si>
    <t>00 0 00 00000</t>
  </si>
  <si>
    <t>000</t>
  </si>
  <si>
    <t>01</t>
  </si>
  <si>
    <t>02</t>
  </si>
  <si>
    <t>08 1 01 00190</t>
  </si>
  <si>
    <t>100</t>
  </si>
  <si>
    <t>04</t>
  </si>
  <si>
    <t>08 1 02 00170</t>
  </si>
  <si>
    <t>200</t>
  </si>
  <si>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</si>
  <si>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800</t>
  </si>
  <si>
    <t>05</t>
  </si>
  <si>
    <t>11</t>
  </si>
  <si>
    <t>13</t>
  </si>
  <si>
    <t>02 2 01 20120</t>
  </si>
  <si>
    <t>06 1 01 20420</t>
  </si>
  <si>
    <t>07 5 01 60060</t>
  </si>
  <si>
    <t>600</t>
  </si>
  <si>
    <t>06</t>
  </si>
  <si>
    <t>08</t>
  </si>
  <si>
    <t>09</t>
  </si>
  <si>
    <t>12</t>
  </si>
  <si>
    <t>05 1 01 60030</t>
  </si>
  <si>
    <t>05 1 01 60050</t>
  </si>
  <si>
    <t>03</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</si>
  <si>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</si>
  <si>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07</t>
  </si>
  <si>
    <t>03 2 01 00140</t>
  </si>
  <si>
    <t>08 1 03 20560</t>
  </si>
  <si>
    <t>01 5 01 20060</t>
  </si>
  <si>
    <t>09 2 01 20680</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</si>
  <si>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</si>
  <si>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03 1 01 00360</t>
  </si>
  <si>
    <t>Библиотечное, библиографическое и информационное обслуживание пользователей (Иные бюджетные ассигнования)</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</si>
  <si>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</si>
  <si>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03 1 01 00370</t>
  </si>
  <si>
    <t>03 1 02 S0340</t>
  </si>
  <si>
    <t>03 3 01 20200</t>
  </si>
  <si>
    <t>03 5 01 20230</t>
  </si>
  <si>
    <t>07 1 02 20460</t>
  </si>
  <si>
    <t>10</t>
  </si>
  <si>
    <t>300</t>
  </si>
  <si>
    <t>036</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</si>
  <si>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</si>
  <si>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30 9 00 00350</t>
  </si>
  <si>
    <t>30 9 00 00200</t>
  </si>
  <si>
    <t>30 9 00 00210</t>
  </si>
  <si>
    <t>037</t>
  </si>
  <si>
    <t>039</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</si>
  <si>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</si>
  <si>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01 1 01 00020</t>
  </si>
  <si>
    <t>01 1 01 00030</t>
  </si>
  <si>
    <t>01 1 02 20010</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</si>
  <si>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</si>
  <si>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</si>
  <si>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01 2 02 00040</t>
  </si>
  <si>
    <t>01 2 02 20020</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</si>
  <si>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</si>
  <si>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01 2 01 00050</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</si>
  <si>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</si>
  <si>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</si>
  <si>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01 3 01 00080</t>
  </si>
  <si>
    <t>02 2 01 20130</t>
  </si>
  <si>
    <t>07 1 01 20440</t>
  </si>
  <si>
    <t>01 6 01 20070</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</si>
  <si>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</si>
  <si>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01 4 01 S0190</t>
  </si>
  <si>
    <t>01 5 01 20050</t>
  </si>
  <si>
    <t>01 8 01 00090</t>
  </si>
  <si>
    <t>041</t>
  </si>
  <si>
    <t>043</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</si>
  <si>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</si>
  <si>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30 9 00 00220</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</si>
  <si>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</si>
  <si>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30 9 00 00230</t>
  </si>
  <si>
    <t>08 1 03 20550</t>
  </si>
  <si>
    <t>07 1 01 20430</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</si>
  <si>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</si>
  <si>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</si>
  <si>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</si>
  <si>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</si>
  <si>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</si>
  <si>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</si>
  <si>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</si>
  <si>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</si>
  <si>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044</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</si>
  <si>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</si>
  <si>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</si>
  <si>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</si>
  <si>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 xml:space="preserve">Обеспечение функционирования Совета Южского муниципального района (Иные бюджетные ассигнования) </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</si>
  <si>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</si>
  <si>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r>
      <t xml:space="preserve">Отдел образования администрации Южского муниципального района  </t>
    </r>
  </si>
  <si>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</si>
  <si>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</si>
  <si>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</si>
  <si>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</si>
  <si>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 </t>
  </si>
  <si>
    <r>
      <t>Управление жилищно-коммунального хозяйства Администрации Южского муниципального района</t>
    </r>
    <r>
      <rPr>
        <i/>
        <sz val="10"/>
        <color rgb="FF002060"/>
        <rFont val="Times New Roman"/>
        <family val="1"/>
      </rPr>
      <t xml:space="preserve"> </t>
    </r>
  </si>
  <si>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</si>
  <si>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</si>
  <si>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</si>
  <si>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rPr>
      <t xml:space="preserve"> </t>
    </r>
  </si>
  <si>
    <t>Резервный фонд администрации Южского муниципального района (Иные бюджетные ассигнования)</t>
  </si>
  <si>
    <t>02 Ж 03 20150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</si>
  <si>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</si>
  <si>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03 Д 01 21520</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</si>
  <si>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</si>
  <si>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08 4 01 21180</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</si>
  <si>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</si>
  <si>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08 4 01 21420</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</si>
  <si>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</si>
  <si>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08 4 03 20630</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</si>
  <si>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</si>
  <si>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11 1 01 21620</t>
  </si>
  <si>
    <t>11 1 02 21630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</si>
  <si>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</si>
  <si>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</si>
  <si>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</si>
  <si>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</si>
  <si>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</si>
  <si>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</si>
  <si>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</si>
  <si>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</si>
  <si>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</si>
  <si>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05 1 01 60120</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</si>
  <si>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</si>
  <si>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</si>
  <si>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04 2 02 20290</t>
  </si>
  <si>
    <t>Организация досуга молодых семей  (Закупка товаров, работ и услуг для обеспечения государственных (муниципальных) нужд)</t>
  </si>
  <si>
    <t>04 8 01 20310</t>
  </si>
  <si>
    <t>Развитие системы отдыха молодых семей (Закупка товаров, работ и услуг для обеспечения государственных (муниципальных) нужд)</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</si>
  <si>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</si>
  <si>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</si>
  <si>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</si>
  <si>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04 4 02 20330</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</si>
  <si>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</si>
  <si>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theme="1"/>
        <rFont val="Times New Roman"/>
        <family val="1"/>
      </rPr>
      <t xml:space="preserve"> </t>
    </r>
  </si>
  <si>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</si>
  <si>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</si>
  <si>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</si>
  <si>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04 2 02 20280</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</si>
  <si>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</si>
  <si>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04 2 02 20300</t>
  </si>
  <si>
    <t>04 8 01 20350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</si>
  <si>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</si>
  <si>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</si>
  <si>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</si>
  <si>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05 3 01 21730</t>
  </si>
  <si>
    <t>02 Д 05 21680</t>
  </si>
  <si>
    <t>02 И 01 21670</t>
  </si>
  <si>
    <t>03 4 01 20220</t>
  </si>
  <si>
    <t>01 4 01 20040</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</si>
  <si>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</si>
  <si>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</si>
  <si>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</si>
  <si>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08 1 04 80350</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</si>
  <si>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</si>
  <si>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08 1 04 80360</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</si>
  <si>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</si>
  <si>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01 1 03 80100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</si>
  <si>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</si>
  <si>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</si>
  <si>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01 4 02 80200</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</si>
  <si>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</si>
  <si>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01 1 03 80110</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</si>
  <si>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</si>
  <si>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31 9 00 80370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</si>
  <si>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</si>
  <si>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</si>
  <si>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</si>
  <si>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</si>
  <si>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</si>
  <si>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</si>
  <si>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</si>
  <si>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</si>
  <si>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</si>
  <si>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01 3 02 22030</t>
  </si>
  <si>
    <t>02 Д 07 21750</t>
  </si>
  <si>
    <t>03 2 02 S1430</t>
  </si>
  <si>
    <t>13 1 01 22000</t>
  </si>
  <si>
    <t>13 1 01 22010</t>
  </si>
  <si>
    <t>31 9 00 66130</t>
  </si>
  <si>
    <t>500</t>
  </si>
  <si>
    <t>31 9 00 10060</t>
  </si>
  <si>
    <t>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</si>
  <si>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</si>
  <si>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</si>
  <si>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</si>
  <si>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 xml:space="preserve">Организация дополнительного пенсионного обеспечения отдельных категорий граждан (Социальное обеспечение и иные выплаты населению) </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</si>
  <si>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</si>
  <si>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</si>
  <si>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01 9 01 S3110</t>
  </si>
  <si>
    <t>01 5 01 22040</t>
  </si>
  <si>
    <t>02 К 01 R0820</t>
  </si>
  <si>
    <t>400</t>
  </si>
  <si>
    <t>08 2 01 S2910</t>
  </si>
  <si>
    <r>
      <t xml:space="preserve">Администрация Южского муниципального района </t>
    </r>
  </si>
  <si>
    <t xml:space="preserve">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 </t>
  </si>
  <si>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</si>
  <si>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r>
      <t xml:space="preserve">Финансовый отдел администрации Южского муниципального района </t>
    </r>
  </si>
  <si>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</si>
  <si>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t>
  </si>
  <si>
    <t>Организация целевой подготовки педагогов для работы в муниципальных образовательных организациях Ивановской области (Предоставление субсидий бюджетным, автономным учреждениям и иным некоммерческим организациям)</t>
  </si>
  <si>
    <t>Комитет по управлению муниципальным имуществом администрации Южского муниципального района Ивановской области</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</si>
  <si>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</si>
  <si>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Всего </t>
  </si>
  <si>
    <t>01 1 01 80170</t>
  </si>
  <si>
    <t>01 2 01 80150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</si>
  <si>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</si>
  <si>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</si>
  <si>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</si>
  <si>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01 3 01 S1420</t>
  </si>
  <si>
    <t>02 Д 03 10010</t>
  </si>
  <si>
    <t xml:space="preserve">044 </t>
  </si>
  <si>
    <t xml:space="preserve">05 </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</si>
  <si>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</si>
  <si>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</si>
  <si>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</si>
  <si>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05 2 01 22290</t>
  </si>
  <si>
    <t xml:space="preserve">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(Закупка товаров, работ и услуг для обеспечения государственных (муниципальных) нужд) </t>
  </si>
  <si>
    <t>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t>
  </si>
  <si>
    <t xml:space="preserve">Разработка и внесение изменений в генеральные планы и правила землепользования и застройки муниципальных образований Южского муниципального района (Закупка товаров, работ и услуг для обеспечения государственных (муниципальных) нужд)  </t>
  </si>
  <si>
    <t>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</si>
  <si>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t>
  </si>
  <si>
    <t>09 1 01 22310</t>
  </si>
  <si>
    <t>09 2 01 22330</t>
  </si>
  <si>
    <t>09 3 01 22340</t>
  </si>
  <si>
    <t>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t>
  </si>
  <si>
    <t>31 9 00 00240</t>
  </si>
  <si>
    <t xml:space="preserve">Содержание и обслуживание казны (Закупка товаров, работ и услуг для обеспечения государственных (муниципальных) нужд) </t>
  </si>
  <si>
    <t xml:space="preserve">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 охране их жизни и здоровья (Межбюджетные трансферты)  </t>
  </si>
  <si>
    <t>Код главного распорядителя</t>
  </si>
  <si>
    <t>Организация и проведение мероприятий, направленных на профилактику правонарушений и преступлений в районе (Предоставление субсидий бюджетным, автономным учреждениям и иным некоммерческим организациям)</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</si>
  <si>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(Закупка товаров, работ и услуг для обеспечения государственных (муниципальных) нужд)</t>
  </si>
  <si>
    <t>02 4 01 22370</t>
  </si>
  <si>
    <t>05 4 01 22250</t>
  </si>
  <si>
    <t>02 Д 03 21940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</si>
  <si>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</si>
  <si>
    <t xml:space="preserve">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</si>
  <si>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</si>
  <si>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Расходы,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</si>
  <si>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02 Д 07 21980</t>
  </si>
  <si>
    <t>02 Д 03 22220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</si>
  <si>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</si>
  <si>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</si>
  <si>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02 Ж 04 22300</t>
  </si>
  <si>
    <t>31 9 00 10070</t>
  </si>
  <si>
    <t>31 9 00 10080</t>
  </si>
  <si>
    <t>31 9 00 10090</t>
  </si>
  <si>
    <t>31 9 00 10100</t>
  </si>
  <si>
    <t>31 9 00 10110</t>
  </si>
  <si>
    <t>31 9 00 10120</t>
  </si>
  <si>
    <t>31 9 00 10130</t>
  </si>
  <si>
    <t>04 2 02 21910</t>
  </si>
  <si>
    <t>Проведение спортивно-оздоровительных и спортивно-массовых мероприятий среди населения района (Иные бюджетные ассигнования)</t>
  </si>
  <si>
    <t xml:space="preserve">Услуги по проведению контроля эффективности технических средств защиты информации, содержащей государственную тайну, от утечки по техническим каналам автоматизированной системы (Закупка товаров, работ и услуг для обеспечения государственных (муниципальных) нужд) </t>
  </si>
  <si>
    <t xml:space="preserve">Иные межбюджетные трансферты из бюджета Южского муниципального района бюджетам сельских поселений на организацию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(Межбюджетные трансферты)  </t>
  </si>
  <si>
    <t xml:space="preserve">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(Межбюджетные трансферты)  </t>
  </si>
  <si>
    <t xml:space="preserve">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</si>
  <si>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 охране их жизни и здоровья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</si>
  <si>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(Межбюджетные трансферты)  </t>
  </si>
  <si>
    <t xml:space="preserve">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</si>
  <si>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(Межбюджетные трансферты)  </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</si>
  <si>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</si>
  <si>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</si>
  <si>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 xml:space="preserve">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 </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</si>
  <si>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</si>
  <si>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 xml:space="preserve">Организация работы лагеря с дневным пребыванием детей "Подросток" (Предоставление субсидий бюджетным, автономным учреждениям и иным некоммерческим организациям) </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</si>
  <si>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</si>
  <si>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Приобретение компьютерной техники и оргтехники (Закупка товаров, работ и услуг для обеспечения государственных (муниципальных) нужд)</t>
  </si>
  <si>
    <t>08 4 03 23090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</si>
  <si>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</si>
  <si>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03 2 02 81430</t>
  </si>
  <si>
    <t>03 1 02 80340</t>
  </si>
  <si>
    <t>08 2 01 82910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</si>
  <si>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</si>
  <si>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</si>
  <si>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31 9 00 82400</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</si>
  <si>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</si>
  <si>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02 1 03 10150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</si>
  <si>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(Межбюджетные трансферты) </t>
  </si>
  <si>
    <t>02 Д 07 60130</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</si>
  <si>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</si>
  <si>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(Межбюджетные трансферты) </t>
  </si>
  <si>
    <t>02 7 01 20160</t>
  </si>
  <si>
    <t>Рекультивация Южской городской свалки (Закупка товаров, работ и услуг для обеспечения государственных (муниципальных) нужд)</t>
  </si>
  <si>
    <t xml:space="preserve">Рекультивация свалки, расположенной на землях Талицко-Мугреевского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</si>
  <si>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02 7 01 23480</t>
  </si>
  <si>
    <t>02 И 01 10170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</si>
  <si>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(Межбюджетные трансферты) </t>
  </si>
  <si>
    <t>08 4 01 21280</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</si>
  <si>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</si>
  <si>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 xml:space="preserve">Расходы на обеспечение деятельности организаций, осуществляющих эксплуатацию муниципального имущества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</si>
  <si>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обеспечение деятельности организаций, осуществляющих эксплуатацию муниципального имущества Южского муниципального района (Закупка товаров, работ и услуг для обеспечения государственных (муниципальных) нужд)</t>
  </si>
  <si>
    <t>Расходы на обеспечение деятельности организаций, осуществляющих эксплуатацию муниципального имущества Южского муниципального района (Иные бюджетные ассигнования)</t>
  </si>
  <si>
    <t>08 5 01 23230</t>
  </si>
  <si>
    <t>08 1 03 20540</t>
  </si>
  <si>
    <t xml:space="preserve">Обеспечение доступности услуг в сфере культуры для детей - инвалидов (Закупка товаров, работ и услуг для обеспечения государственных (муниципальных) нужд) </t>
  </si>
  <si>
    <t>12 2 01 66160</t>
  </si>
  <si>
    <t>04 4 02 23390</t>
  </si>
  <si>
    <t>Организация и проведение мероприятий в области спорта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</si>
  <si>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и проведение мероприятий в области спорта и молодежной политики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</si>
  <si>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(Иные бюджетные ассигнования)</t>
  </si>
  <si>
    <t>01 2 01 53031</t>
  </si>
  <si>
    <t>01 Л 01 23250</t>
  </si>
  <si>
    <t xml:space="preserve">Организация и проведение ежегодного районного конкурса профессионального мастерства "Педагог года"  (Закупка товаров, работ и услуг для обеспечения государственных (муниципальных) нужд) </t>
  </si>
  <si>
    <t>01 2 02 L3041</t>
  </si>
  <si>
    <t>01 3 01 00320</t>
  </si>
  <si>
    <t>01 3 01 81420</t>
  </si>
  <si>
    <t>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</si>
  <si>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</si>
  <si>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02 Д 03 10160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</si>
  <si>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</si>
  <si>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 xml:space="preserve">Охрана объекта (территории) дошкольных образовательных учреждений сотрудниками частных охранных организаций  (Предоставление субсидий бюджетным, автономным учреждениям и иным некоммерческим организациям) </t>
  </si>
  <si>
    <t>01 1 02 23600</t>
  </si>
  <si>
    <t xml:space="preserve">Охрана объекта (территории) учреждений общего образования сотрудниками частных охранных организаций  (Предоставление субсидий бюджетным, автономным учреждениям и иным некоммерческим организациям) </t>
  </si>
  <si>
    <t>01 2 02 23630</t>
  </si>
  <si>
    <t>03 1 01 23340</t>
  </si>
  <si>
    <t>Организация комплектования фондов библиотеки и подписки на периодические издания (Закупка товаров, работ и услуг для обеспечения государственных (муниципальных) нужд)</t>
  </si>
  <si>
    <t>Содержание и обслуживание казны (Иные бюджетные ассигнования)</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</si>
  <si>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</si>
  <si>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Организация и проведение районного мероприятия "Лучший добровольный дружинник" в сфере охраны общественного порядка (Закупка товаров, работ и услуг для обеспечения государственных (муниципальных) нужд)</t>
  </si>
  <si>
    <t>09 1 01 23520</t>
  </si>
  <si>
    <t>30 9 00 00290</t>
  </si>
  <si>
    <t>30 9 00 10292</t>
  </si>
  <si>
    <t>30 9 00 10293</t>
  </si>
  <si>
    <t>30 9 00 10294</t>
  </si>
  <si>
    <t>Передача полномочий контрольно-счетного органа местного самоуправления поселения Контрольно-счетному органу Южского муниципального района (Талицко-Мугреевское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</si>
  <si>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(Хотимльское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</si>
  <si>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(Новоклязьминское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</si>
  <si>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(Мугреево-Никольское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</si>
  <si>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</si>
  <si>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02 1 03 21790</t>
  </si>
  <si>
    <t>02 Д 04 10180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</si>
  <si>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(Межбюджетные трансферты)</t>
  </si>
  <si>
    <t>02 Д 01 23820</t>
  </si>
  <si>
    <t xml:space="preserve">Техническое обслуживание газопроводов, сооружений на них, газового оборудования и оказание услуг аварийно-диспетчерской службы (Закупка товаров, работ и услуг для обеспечения государственных (муниципальных) нужд) </t>
  </si>
  <si>
    <t>02 1 03 22210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</si>
  <si>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дорожной деятельности (Закупка товаров, работ и услуг для обеспечения государственных (муниципальных) нужд)  </t>
  </si>
  <si>
    <t>03 Д 03 21540</t>
  </si>
  <si>
    <t xml:space="preserve">Укрепление материально-технической базы (Предоставление субсидий бюджетным, автономным учреждениям и иным некоммерческим организациям) </t>
  </si>
  <si>
    <t>08 1 03 20600</t>
  </si>
  <si>
    <t>Развитие кадрового потенциала не муниципальных служащих (Закупка товаров, работ и услуг для обеспечения государственных (муниципальных) нужд)</t>
  </si>
  <si>
    <t>12 1 01 66150</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</si>
  <si>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</si>
  <si>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</si>
  <si>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07 1 02 20450</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</si>
  <si>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</si>
  <si>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</si>
  <si>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31 9 00 51200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</si>
  <si>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</si>
  <si>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03 7 01 S1980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</si>
  <si>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</si>
  <si>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31 9 00 25010</t>
  </si>
  <si>
    <t xml:space="preserve">05 3 01 25000 </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</si>
  <si>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(Межбюджетные трансферты) </t>
  </si>
  <si>
    <t>02 1 03 10190</t>
  </si>
  <si>
    <t>Организация профилактики детского дорожно-транспортного травматизма  (Предоставление субсидий бюджетным, автономным учреждениям и иным некоммерческим организациям)</t>
  </si>
  <si>
    <t>31 9 00 25080</t>
  </si>
  <si>
    <t>31 9 00 90040</t>
  </si>
  <si>
    <t>Оплата юридических услуг и иных услуг,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(Закупка товаров, работ и услуг для обеспечения государственных (муниципальных) нужд)</t>
  </si>
  <si>
    <t>Исполнение судебных актов, оплата судебных издержек по ним (Иные бюджетные ассигнования)</t>
  </si>
  <si>
    <t>Реализация переданных полномочий Контрольно-счетному органу Южского муниципального района по осуществлению внешнего муниципального финансового контроля бюджета Южского городского поселения (Закупка товаров, работ и услуг для обеспечения государственных (муниципальных) нужд)</t>
  </si>
  <si>
    <t>Передача полномочий контрольно-счетного органа местного самоуправления поселения Контрольно-счетному органу Южского муниципального района (Холуйское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</si>
  <si>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30 9 00 10011</t>
  </si>
  <si>
    <t>30 9 00 10291</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</si>
  <si>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</si>
  <si>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Совет Южского муниципального района Ивановской области</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</si>
  <si>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</si>
  <si>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</si>
  <si>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Контрольно-счетный орган Южского муниципального района Ивановской области</t>
  </si>
  <si>
    <t>03 3 01 L5191</t>
  </si>
  <si>
    <t>30 9 00 24070</t>
  </si>
  <si>
    <t xml:space="preserve">Выплата единовременного денежного вознаграждения в связи с присвоением звания "Почетный гражданин Южского муниципального района Ивановской области" (Социальное обеспечение и иные выплаты населению) </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</si>
  <si>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</si>
  <si>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 xml:space="preserve">Возмещение расходов по захоронению Почетного гражданина Южского муниципального района Ивановской области (Социальное обеспечение и иные выплаты населению) </t>
  </si>
  <si>
    <t>30 9 00 25340</t>
  </si>
  <si>
    <t>Содержание структурного подразделения - Центр тестирования выполнения нормативов испытаний (тестов) Всероссийского физкультурно-спортивного комплекса "Готов к труду и обороне"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</si>
  <si>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Приложение № 6</t>
  </si>
  <si>
    <t>на 2023 год и на плановый</t>
  </si>
  <si>
    <t>период 2024 и 2025 годов"</t>
  </si>
  <si>
    <t>Ведомственная структура расходов бюджета Южского муниципального района на 2023 год</t>
  </si>
  <si>
    <t>2023 год</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</si>
  <si>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</si>
  <si>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 xml:space="preserve">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</si>
  <si>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</si>
  <si>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 xml:space="preserve">Проведение мероприятий, направленных на профилактику правонарушений среди несовершеннолетних (Закупка товаров, работ и услуг для обеспечения государственных (муниципальных) нужд)  </t>
  </si>
  <si>
    <t xml:space="preserve">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  </t>
  </si>
  <si>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</si>
  <si>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t xml:space="preserve">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 </t>
  </si>
  <si>
    <t>05 4 01 22270</t>
  </si>
  <si>
    <t xml:space="preserve">Разработка карт (планов) муниципальных образований Южского муниципального района (Закупка товаров, работ и услуг для обеспечения государственных (муниципальных) нужд)  </t>
  </si>
  <si>
    <t>05 2 01 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</si>
  <si>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</si>
  <si>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05 2 01 22280</t>
  </si>
  <si>
    <t>Разработка проектов планировки и межевания территории для проведения комплексных кадастровых работ на территории Южского муниципального района (Закупка товаров, работ и услуг для обеспечения государственных (муниципальных) нужд)</t>
  </si>
  <si>
    <t>05 2 01 23740</t>
  </si>
  <si>
    <t xml:space="preserve">Проведение комплексных кадастровых работ (Закупка товаров, работ и услуг для обеспечения государственных (муниципальных) нужд) </t>
  </si>
  <si>
    <t>02 1 03 21780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</si>
  <si>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</si>
  <si>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02 1 03 S0510</t>
  </si>
  <si>
    <t xml:space="preserve">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  </t>
  </si>
  <si>
    <t>02 Д 04 21510</t>
  </si>
  <si>
    <t xml:space="preserve">Поставка труб для ремонта сетей водоотведения  (Закупка товаров, работ и услуг для обеспечения государственных (муниципальных) нужд) </t>
  </si>
  <si>
    <t xml:space="preserve">Активизация работы с допризывной молодежью, повышение интереса к военно-прикладным видам спорта (Закупка товаров, работ и услуг для обеспечения государственных (муниципальных) нужд)  </t>
  </si>
  <si>
    <t>01 2 02 89700</t>
  </si>
  <si>
    <t>01 3 03 25450</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</si>
  <si>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</si>
  <si>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Обеспечение функционирования модели персонифицированного финансирования дополнительного образования детей (Иные бюджетные ассигнования)</t>
  </si>
  <si>
    <t>02 Д 02 25230</t>
  </si>
  <si>
    <t xml:space="preserve">Приобретение материалов для ремонта системы теплоснабжения – тепловой сети, по адресу: Южский район, с. Талицы, улицы Лесная, Дзержинского, Спортивная, Рабочая, Техническая, Гагарина, Пионерская, Комсомольская, Ленина  (Закупка товаров, работ и услуг для обеспечения государственных (муниципальных) нужд) </t>
  </si>
  <si>
    <t>02 Д 03 25240</t>
  </si>
  <si>
    <t xml:space="preserve">Приобретение материалов для ремонта системы водоснабжения - водопроводной сети по адресу: Южский район, с. Талицы, улицы Комсомольская, Лесная, Дзержинского, Рабочая, Техническая, Гагарина, Пионерская, Школьная  (Закупка товаров, работ и услуг для обеспечения государственных (муниципальных) нужд) </t>
  </si>
  <si>
    <t>02 Д 03 25250</t>
  </si>
  <si>
    <t xml:space="preserve">Приобретение материалов для ремонта системы водоснабжения - водопроводной сети по адресу: Южский район, с. Мугреевский (Закупка товаров, работ и услуг для обеспечения государственных (муниципальных) нужд) </t>
  </si>
  <si>
    <t>02 Д 04 25260</t>
  </si>
  <si>
    <t xml:space="preserve">Приобретение материалов для ремонта системы водоотведения – канализационная сеть по адресу: Южский район, с. Талицы, улицы Спортивная, Лесная, Дзержинского, Рабочая, Техническая, Гагарина, Пионерская, Школьная (Закупка товаров, работ и услуг для обеспечения государственных (муниципальных) нужд) </t>
  </si>
  <si>
    <t>02 Д 04 25270</t>
  </si>
  <si>
    <t xml:space="preserve">Приобретение материалов для ремонта системы водоотведения – канализационная сеть по адресу: Южский район, с. Мугреевский (Закупка товаров, работ и услуг для обеспечения государственных (муниципальных) нужд) </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</si>
  <si>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</si>
  <si>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</si>
  <si>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01 3 02 25620</t>
  </si>
  <si>
    <t>Капитальный ремонт зала бокса МБУДО "ДООЦ" г. Южи по адресу: 155630, Ивановская область, г. Южа ул. Советская, д. 22Б (Предоставление субсидий бюджетным, автономным учреждениям и иным некоммерческим организациям)</t>
  </si>
  <si>
    <t>от 22.12.2022 № 145</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</si>
</sst>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Calibri"/>
      <family val="2"/>
      <scheme val="minor"/>
    </font>
    <font>
      <sz val="10"/>
      <name val="Arial"/>
      <family val="2"/>
    </font>
    <font>
      <sz val="14"/>
      <name val="Times New Roman"/>
      <family val="1"/>
    </font>
    <font>
      <b/>
      <sz val="14"/>
      <name val="Times New Roman"/>
      <family val="1"/>
    </font>
    <font>
      <i/>
      <sz val="10"/>
      <color rgb="FF002060"/>
      <name val="Times New Roman"/>
      <family val="1"/>
    </font>
    <font>
      <sz val="14"/>
      <color theme="1"/>
      <name val="Times New Roman"/>
      <family val="1"/>
    </font>
    <font>
      <i/>
      <sz val="10"/>
      <color theme="1"/>
      <name val="Times New Roman"/>
      <family val="1"/>
    </font>
    <font>
      <u val="single"/>
      <sz val="14"/>
      <name val="Times New Roman"/>
      <family val="1"/>
    </font>
  </fonts>
  <fills count="4">
    <fill>
      <patternFill/>
    </fill>
    <fill>
      <patternFill patternType="gray125"/>
    </fill>
    <fill>
      <patternFill patternType="solid">
        <fgColor theme="2" tint="-0.09996999800205231"/>
        <bgColor indexed="64"/>
      </patternFill>
    </fill>
    <fill>
      <patternFill patternType="solid">
        <fgColor theme="0"/>
        <bgColor indexed="64"/>
      </patternFill>
    </fill>
  </fills>
  <borders count="6">
    <border>
      <left/>
      <right/>
      <top/>
      <bottom/>
      <diagonal/>
    </border>
    <border>
      <left style="thin"/>
      <right style="thin"/>
      <top style="thin"/>
      <bottom style="thin"/>
    </border>
    <border>
      <left/>
      <right/>
      <top/>
      <bottom style="thin"/>
    </border>
    <border>
      <left style="thin"/>
      <right style="thin"/>
      <top style="thin"/>
      <bottom/>
    </border>
    <border>
      <left style="thin"/>
      <right style="thin"/>
      <top/>
      <bottom/>
    </border>
    <border>
      <left style="thin"/>
      <right style="thin"/>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8">
    <xf numFmtId="0" fontId="0" fillId="0" borderId="0" xfId="0"/>
    <xf numFmtId="0" fontId="2" fillId="0" borderId="0" xfId="0" applyFont="1"/>
    <xf numFmtId="49" fontId="2" fillId="0" borderId="0" xfId="0" applyNumberFormat="1" applyFont="1" applyAlignment="1">
      <alignment horizontal="center" vertical="center"/>
    </xf>
    <xf numFmtId="0" fontId="2" fillId="0" borderId="0" xfId="0" applyFont="1" applyAlignment="1">
      <alignment horizontal="center"/>
    </xf>
    <xf numFmtId="49" fontId="3" fillId="2" borderId="1" xfId="0" applyNumberFormat="1" applyFont="1" applyFill="1" applyBorder="1" applyAlignment="1">
      <alignment horizontal="center" vertical="center" wrapText="1"/>
    </xf>
    <xf numFmtId="0" fontId="3" fillId="0" borderId="0" xfId="0" applyFont="1"/>
    <xf numFmtId="49" fontId="3" fillId="2" borderId="1" xfId="0" applyNumberFormat="1" applyFont="1" applyFill="1" applyBorder="1" applyAlignment="1">
      <alignment horizontal="center" vertical="center"/>
    </xf>
    <xf numFmtId="0" fontId="2" fillId="0" borderId="0" xfId="0" applyFont="1" applyAlignment="1">
      <alignment vertical="center"/>
    </xf>
    <xf numFmtId="49" fontId="3" fillId="0" borderId="0" xfId="0" applyNumberFormat="1" applyFont="1" applyFill="1" applyBorder="1" applyAlignment="1">
      <alignment horizontal="justify" vertical="top" wrapText="1"/>
    </xf>
    <xf numFmtId="0" fontId="3" fillId="0" borderId="0" xfId="0" applyFont="1" applyFill="1" applyBorder="1"/>
    <xf numFmtId="49" fontId="3" fillId="2" borderId="1" xfId="0" applyNumberFormat="1" applyFont="1" applyFill="1" applyBorder="1" applyAlignment="1">
      <alignment horizontal="justify" vertical="center" wrapText="1"/>
    </xf>
    <xf numFmtId="0" fontId="3" fillId="0" borderId="0" xfId="0" applyFont="1" applyAlignment="1">
      <alignment vertical="center"/>
    </xf>
    <xf numFmtId="4" fontId="3" fillId="2" borderId="1" xfId="0" applyNumberFormat="1" applyFont="1" applyFill="1" applyBorder="1" applyAlignment="1">
      <alignment horizontal="center" vertical="center"/>
    </xf>
    <xf numFmtId="49" fontId="2" fillId="3" borderId="1" xfId="0" applyNumberFormat="1" applyFont="1" applyFill="1" applyBorder="1" applyAlignment="1">
      <alignment horizontal="center" vertical="center" wrapText="1"/>
    </xf>
    <xf numFmtId="0" fontId="3" fillId="2" borderId="1" xfId="0" applyFont="1" applyFill="1" applyBorder="1" applyAlignment="1">
      <alignment vertical="center"/>
    </xf>
    <xf numFmtId="4" fontId="2" fillId="3" borderId="1"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2" fontId="3" fillId="2" borderId="1" xfId="0" applyNumberFormat="1" applyFont="1" applyFill="1" applyBorder="1" applyAlignment="1">
      <alignment horizontal="justify" vertical="center" wrapText="1"/>
    </xf>
    <xf numFmtId="4" fontId="2" fillId="3"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wrapText="1"/>
    </xf>
    <xf numFmtId="0" fontId="5" fillId="3" borderId="1" xfId="0" applyFont="1" applyFill="1" applyBorder="1" applyAlignment="1">
      <alignment horizontal="justify" vertical="top"/>
    </xf>
    <xf numFmtId="0" fontId="5" fillId="3" borderId="1" xfId="0" applyFont="1" applyFill="1" applyBorder="1" applyAlignment="1">
      <alignment horizontal="center" vertical="center"/>
    </xf>
    <xf numFmtId="0" fontId="2" fillId="0" borderId="1" xfId="0" applyFont="1" applyBorder="1" applyAlignment="1">
      <alignment horizontal="center"/>
    </xf>
    <xf numFmtId="2" fontId="2" fillId="3" borderId="1" xfId="0" applyNumberFormat="1" applyFont="1" applyFill="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1" xfId="0" applyNumberFormat="1" applyFont="1" applyBorder="1" applyAlignment="1">
      <alignment horizontal="center" vertical="top" wrapText="1"/>
    </xf>
    <xf numFmtId="49" fontId="5" fillId="3" borderId="1" xfId="0" applyNumberFormat="1" applyFont="1" applyFill="1" applyBorder="1" applyAlignment="1">
      <alignment horizontal="center" vertical="center"/>
    </xf>
    <xf numFmtId="0" fontId="5" fillId="3" borderId="1" xfId="0" applyFont="1" applyFill="1" applyBorder="1" applyAlignment="1">
      <alignment horizontal="justify" vertical="top" wrapText="1"/>
    </xf>
    <xf numFmtId="0" fontId="2" fillId="3" borderId="1" xfId="0" applyFont="1" applyFill="1" applyBorder="1" applyAlignment="1">
      <alignment horizontal="justify" vertical="top"/>
    </xf>
    <xf numFmtId="0" fontId="2" fillId="3" borderId="1" xfId="0" applyFont="1" applyFill="1" applyBorder="1" applyAlignment="1">
      <alignment horizontal="justify" vertical="top" wrapText="1"/>
    </xf>
    <xf numFmtId="2" fontId="5" fillId="3" borderId="1" xfId="0" applyNumberFormat="1" applyFont="1" applyFill="1" applyBorder="1" applyAlignment="1">
      <alignment horizontal="justify" vertical="top" wrapText="1"/>
    </xf>
    <xf numFmtId="2" fontId="2" fillId="3" borderId="1" xfId="0" applyNumberFormat="1" applyFont="1" applyFill="1" applyBorder="1" applyAlignment="1">
      <alignment horizontal="justify" vertical="top" wrapText="1"/>
    </xf>
    <xf numFmtId="49" fontId="2" fillId="3" borderId="1" xfId="0" applyNumberFormat="1" applyFont="1" applyFill="1" applyBorder="1" applyAlignment="1">
      <alignment horizontal="justify" vertical="top" wrapText="1"/>
    </xf>
    <xf numFmtId="4" fontId="2" fillId="0" borderId="0" xfId="0" applyNumberFormat="1" applyFont="1"/>
    <xf numFmtId="0" fontId="2" fillId="0" borderId="0" xfId="0" applyFont="1" applyAlignment="1">
      <alignment horizontal="right" vertical="top"/>
    </xf>
    <xf numFmtId="49" fontId="2" fillId="3" borderId="1" xfId="0" applyNumberFormat="1" applyFont="1" applyFill="1" applyBorder="1" applyAlignment="1">
      <alignment horizontal="justify" vertical="center" wrapText="1"/>
    </xf>
    <xf numFmtId="0" fontId="2" fillId="3" borderId="1" xfId="0" applyFont="1" applyFill="1" applyBorder="1" applyAlignment="1">
      <alignment horizontal="center" vertical="center" wrapText="1"/>
    </xf>
    <xf numFmtId="0" fontId="4" fillId="0" borderId="2" xfId="0"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textRotation="90"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right"/>
    </xf>
    <xf numFmtId="49" fontId="3" fillId="0" borderId="0" xfId="0" applyNumberFormat="1" applyFont="1" applyAlignment="1">
      <alignment horizontal="center" vertical="center" wrapText="1"/>
    </xf>
    <xf numFmtId="0" fontId="2" fillId="0" borderId="0" xfId="0" applyFont="1" applyAlignment="1">
      <alignment horizontal="right" wrapText="1"/>
    </xf>
    <xf numFmtId="0" fontId="7" fillId="0" borderId="0" xfId="0" applyFont="1" applyAlignment="1">
      <alignment horizontal="righ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7"/>
  <sheetViews>
    <sheetView tabSelected="1" zoomScale="90" zoomScaleNormal="90" workbookViewId="0" topLeftCell="A1">
      <selection activeCell="E7" sqref="E7:G7"/>
    </sheetView>
  </sheetViews>
  <sheetFormatPr defaultColWidth="9.140625" defaultRowHeight="15"/>
  <cols>
    <col min="1" max="1" width="74.00390625" style="1" customWidth="1"/>
    <col min="2" max="2" width="7.00390625" style="2" customWidth="1"/>
    <col min="3" max="3" width="5.28125" style="2" customWidth="1"/>
    <col min="4" max="4" width="6.00390625" style="2" customWidth="1"/>
    <col min="5" max="5" width="18.140625" style="2" customWidth="1"/>
    <col min="6" max="6" width="5.7109375" style="2" customWidth="1"/>
    <col min="7" max="7" width="19.28125" style="1" customWidth="1"/>
    <col min="8" max="8" width="17.7109375" style="1" bestFit="1" customWidth="1"/>
    <col min="9" max="16384" width="9.140625" style="1" customWidth="1"/>
  </cols>
  <sheetData>
    <row r="1" spans="5:7" ht="15">
      <c r="E1" s="44" t="s">
        <v>394</v>
      </c>
      <c r="F1" s="44"/>
      <c r="G1" s="44"/>
    </row>
    <row r="2" spans="5:7" ht="15">
      <c r="E2" s="44" t="s">
        <v>0</v>
      </c>
      <c r="F2" s="44"/>
      <c r="G2" s="44"/>
    </row>
    <row r="3" spans="5:7" ht="15">
      <c r="E3" s="44" t="s">
        <v>1</v>
      </c>
      <c r="F3" s="44"/>
      <c r="G3" s="44"/>
    </row>
    <row r="4" spans="5:7" ht="15">
      <c r="E4" s="44" t="s">
        <v>2</v>
      </c>
      <c r="F4" s="44"/>
      <c r="G4" s="44"/>
    </row>
    <row r="5" spans="5:7" ht="15">
      <c r="E5" s="44" t="s">
        <v>1</v>
      </c>
      <c r="F5" s="44"/>
      <c r="G5" s="44"/>
    </row>
    <row r="6" spans="5:7" ht="15">
      <c r="E6" s="44" t="s">
        <v>395</v>
      </c>
      <c r="F6" s="44"/>
      <c r="G6" s="44"/>
    </row>
    <row r="7" spans="5:7" ht="15">
      <c r="E7" s="44" t="s">
        <v>396</v>
      </c>
      <c r="F7" s="44"/>
      <c r="G7" s="44"/>
    </row>
    <row r="8" spans="5:7" ht="18.75" customHeight="1">
      <c r="E8" s="47" t="s">
        <v>439</v>
      </c>
      <c r="F8" s="46"/>
      <c r="G8" s="46"/>
    </row>
    <row r="10" spans="1:7" s="7" customFormat="1" ht="23.25" customHeight="1">
      <c r="A10" s="45" t="s">
        <v>397</v>
      </c>
      <c r="B10" s="45"/>
      <c r="C10" s="45"/>
      <c r="D10" s="45"/>
      <c r="E10" s="45"/>
      <c r="F10" s="45"/>
      <c r="G10" s="45"/>
    </row>
    <row r="11" spans="1:7" ht="21.75" customHeight="1">
      <c r="A11" s="38"/>
      <c r="B11" s="38"/>
      <c r="C11" s="38"/>
      <c r="D11" s="38"/>
      <c r="E11" s="38"/>
      <c r="F11" s="38"/>
      <c r="G11" s="38"/>
    </row>
    <row r="12" spans="1:7" ht="18.75" customHeight="1">
      <c r="A12" s="39" t="s">
        <v>3</v>
      </c>
      <c r="B12" s="40" t="s">
        <v>247</v>
      </c>
      <c r="C12" s="40" t="s">
        <v>4</v>
      </c>
      <c r="D12" s="40" t="s">
        <v>5</v>
      </c>
      <c r="E12" s="39" t="s">
        <v>6</v>
      </c>
      <c r="F12" s="40" t="s">
        <v>7</v>
      </c>
      <c r="G12" s="41" t="s">
        <v>398</v>
      </c>
    </row>
    <row r="13" spans="1:7" ht="69" customHeight="1">
      <c r="A13" s="39"/>
      <c r="B13" s="40"/>
      <c r="C13" s="40"/>
      <c r="D13" s="40"/>
      <c r="E13" s="39"/>
      <c r="F13" s="40"/>
      <c r="G13" s="42"/>
    </row>
    <row r="14" spans="1:7" ht="33" customHeight="1">
      <c r="A14" s="39"/>
      <c r="B14" s="40"/>
      <c r="C14" s="40"/>
      <c r="D14" s="40"/>
      <c r="E14" s="39"/>
      <c r="F14" s="40"/>
      <c r="G14" s="43"/>
    </row>
    <row r="15" spans="1:7" s="3" customFormat="1" ht="15">
      <c r="A15" s="26" t="s">
        <v>8</v>
      </c>
      <c r="B15" s="25" t="s">
        <v>9</v>
      </c>
      <c r="C15" s="25" t="s">
        <v>10</v>
      </c>
      <c r="D15" s="25" t="s">
        <v>11</v>
      </c>
      <c r="E15" s="25" t="s">
        <v>12</v>
      </c>
      <c r="F15" s="25" t="s">
        <v>13</v>
      </c>
      <c r="G15" s="23">
        <v>7</v>
      </c>
    </row>
    <row r="16" spans="1:7" s="7" customFormat="1" ht="41.25" customHeight="1">
      <c r="A16" s="10" t="s">
        <v>212</v>
      </c>
      <c r="B16" s="4" t="s">
        <v>14</v>
      </c>
      <c r="C16" s="4" t="s">
        <v>15</v>
      </c>
      <c r="D16" s="4" t="s">
        <v>15</v>
      </c>
      <c r="E16" s="4" t="s">
        <v>16</v>
      </c>
      <c r="F16" s="4" t="s">
        <v>17</v>
      </c>
      <c r="G16" s="12">
        <f>SUM(G17:G104)</f>
        <v>82204286.72</v>
      </c>
    </row>
    <row r="17" spans="1:7" s="7" customFormat="1" ht="108" customHeight="1">
      <c r="A17" s="21" t="s">
        <v>115</v>
      </c>
      <c r="B17" s="13" t="s">
        <v>14</v>
      </c>
      <c r="C17" s="13" t="s">
        <v>18</v>
      </c>
      <c r="D17" s="13" t="s">
        <v>19</v>
      </c>
      <c r="E17" s="17" t="s">
        <v>20</v>
      </c>
      <c r="F17" s="13" t="s">
        <v>21</v>
      </c>
      <c r="G17" s="19">
        <f>1700949.87+140400.73</f>
        <v>1841350.6</v>
      </c>
    </row>
    <row r="18" spans="1:7" ht="142.5" customHeight="1">
      <c r="A18" s="21" t="s">
        <v>116</v>
      </c>
      <c r="B18" s="13" t="s">
        <v>14</v>
      </c>
      <c r="C18" s="13" t="s">
        <v>18</v>
      </c>
      <c r="D18" s="13" t="s">
        <v>22</v>
      </c>
      <c r="E18" s="17" t="s">
        <v>23</v>
      </c>
      <c r="F18" s="13" t="s">
        <v>21</v>
      </c>
      <c r="G18" s="19">
        <v>23978396.16</v>
      </c>
    </row>
    <row r="19" spans="1:7" ht="106.5" customHeight="1">
      <c r="A19" s="21" t="s">
        <v>117</v>
      </c>
      <c r="B19" s="13" t="s">
        <v>14</v>
      </c>
      <c r="C19" s="13" t="s">
        <v>18</v>
      </c>
      <c r="D19" s="13" t="s">
        <v>22</v>
      </c>
      <c r="E19" s="17" t="s">
        <v>23</v>
      </c>
      <c r="F19" s="13" t="s">
        <v>24</v>
      </c>
      <c r="G19" s="19">
        <f>991255.72+3069.18+38423.81</f>
        <v>1032748.71</v>
      </c>
    </row>
    <row r="20" spans="1:7" ht="85.5" customHeight="1">
      <c r="A20" s="21" t="s">
        <v>25</v>
      </c>
      <c r="B20" s="13" t="s">
        <v>14</v>
      </c>
      <c r="C20" s="13" t="s">
        <v>18</v>
      </c>
      <c r="D20" s="13" t="s">
        <v>22</v>
      </c>
      <c r="E20" s="17" t="s">
        <v>23</v>
      </c>
      <c r="F20" s="13" t="s">
        <v>26</v>
      </c>
      <c r="G20" s="19">
        <v>104000</v>
      </c>
    </row>
    <row r="21" spans="1:8" ht="131.25">
      <c r="A21" s="29" t="s">
        <v>172</v>
      </c>
      <c r="B21" s="13" t="s">
        <v>14</v>
      </c>
      <c r="C21" s="13" t="s">
        <v>18</v>
      </c>
      <c r="D21" s="13" t="s">
        <v>22</v>
      </c>
      <c r="E21" s="17" t="s">
        <v>173</v>
      </c>
      <c r="F21" s="13" t="s">
        <v>21</v>
      </c>
      <c r="G21" s="19">
        <v>487530.12</v>
      </c>
      <c r="H21" s="34"/>
    </row>
    <row r="22" spans="1:7" ht="93" customHeight="1">
      <c r="A22" s="21" t="s">
        <v>174</v>
      </c>
      <c r="B22" s="13" t="s">
        <v>14</v>
      </c>
      <c r="C22" s="13" t="s">
        <v>18</v>
      </c>
      <c r="D22" s="13" t="s">
        <v>22</v>
      </c>
      <c r="E22" s="17" t="s">
        <v>173</v>
      </c>
      <c r="F22" s="13" t="s">
        <v>24</v>
      </c>
      <c r="G22" s="19">
        <v>64779.49</v>
      </c>
    </row>
    <row r="23" spans="1:7" ht="93" customHeight="1">
      <c r="A23" s="21" t="s">
        <v>200</v>
      </c>
      <c r="B23" s="13" t="s">
        <v>14</v>
      </c>
      <c r="C23" s="13" t="s">
        <v>18</v>
      </c>
      <c r="D23" s="13" t="s">
        <v>22</v>
      </c>
      <c r="E23" s="17" t="s">
        <v>195</v>
      </c>
      <c r="F23" s="13" t="s">
        <v>24</v>
      </c>
      <c r="G23" s="19">
        <v>1000</v>
      </c>
    </row>
    <row r="24" spans="1:7" ht="93" customHeight="1">
      <c r="A24" s="28" t="s">
        <v>201</v>
      </c>
      <c r="B24" s="13" t="s">
        <v>14</v>
      </c>
      <c r="C24" s="13" t="s">
        <v>18</v>
      </c>
      <c r="D24" s="13" t="s">
        <v>22</v>
      </c>
      <c r="E24" s="17" t="s">
        <v>196</v>
      </c>
      <c r="F24" s="13" t="s">
        <v>24</v>
      </c>
      <c r="G24" s="19">
        <v>56000</v>
      </c>
    </row>
    <row r="25" spans="1:7" ht="102.75" customHeight="1">
      <c r="A25" s="28" t="s">
        <v>366</v>
      </c>
      <c r="B25" s="13" t="s">
        <v>14</v>
      </c>
      <c r="C25" s="13" t="s">
        <v>18</v>
      </c>
      <c r="D25" s="13" t="s">
        <v>27</v>
      </c>
      <c r="E25" s="17" t="s">
        <v>365</v>
      </c>
      <c r="F25" s="13" t="s">
        <v>24</v>
      </c>
      <c r="G25" s="19">
        <f>1581.71-626.23</f>
        <v>955.48</v>
      </c>
    </row>
    <row r="26" spans="1:7" ht="51.75" customHeight="1">
      <c r="A26" s="28" t="s">
        <v>118</v>
      </c>
      <c r="B26" s="13" t="s">
        <v>14</v>
      </c>
      <c r="C26" s="13" t="s">
        <v>18</v>
      </c>
      <c r="D26" s="13" t="s">
        <v>28</v>
      </c>
      <c r="E26" s="17" t="s">
        <v>119</v>
      </c>
      <c r="F26" s="13" t="s">
        <v>26</v>
      </c>
      <c r="G26" s="19">
        <v>500000</v>
      </c>
    </row>
    <row r="27" spans="1:7" ht="102.75" customHeight="1">
      <c r="A27" s="30" t="s">
        <v>271</v>
      </c>
      <c r="B27" s="13" t="s">
        <v>14</v>
      </c>
      <c r="C27" s="13" t="s">
        <v>18</v>
      </c>
      <c r="D27" s="13" t="s">
        <v>29</v>
      </c>
      <c r="E27" s="17" t="s">
        <v>261</v>
      </c>
      <c r="F27" s="13" t="s">
        <v>24</v>
      </c>
      <c r="G27" s="19">
        <v>18000</v>
      </c>
    </row>
    <row r="28" spans="1:7" ht="65.25" customHeight="1">
      <c r="A28" s="28" t="s">
        <v>120</v>
      </c>
      <c r="B28" s="13" t="s">
        <v>14</v>
      </c>
      <c r="C28" s="13" t="s">
        <v>18</v>
      </c>
      <c r="D28" s="13" t="s">
        <v>29</v>
      </c>
      <c r="E28" s="17" t="s">
        <v>121</v>
      </c>
      <c r="F28" s="13" t="s">
        <v>24</v>
      </c>
      <c r="G28" s="19">
        <v>242000</v>
      </c>
    </row>
    <row r="29" spans="1:7" ht="143.25" customHeight="1">
      <c r="A29" s="21" t="s">
        <v>187</v>
      </c>
      <c r="B29" s="13" t="s">
        <v>14</v>
      </c>
      <c r="C29" s="13" t="s">
        <v>18</v>
      </c>
      <c r="D29" s="13" t="s">
        <v>29</v>
      </c>
      <c r="E29" s="17" t="s">
        <v>32</v>
      </c>
      <c r="F29" s="13" t="s">
        <v>33</v>
      </c>
      <c r="G29" s="19">
        <v>154800</v>
      </c>
    </row>
    <row r="30" spans="1:7" ht="98.25" customHeight="1">
      <c r="A30" s="21" t="s">
        <v>170</v>
      </c>
      <c r="B30" s="13" t="s">
        <v>14</v>
      </c>
      <c r="C30" s="13" t="s">
        <v>18</v>
      </c>
      <c r="D30" s="13" t="s">
        <v>29</v>
      </c>
      <c r="E30" s="17" t="s">
        <v>171</v>
      </c>
      <c r="F30" s="13" t="s">
        <v>24</v>
      </c>
      <c r="G30" s="19">
        <v>10839</v>
      </c>
    </row>
    <row r="31" spans="1:7" ht="113.25" customHeight="1">
      <c r="A31" s="29" t="s">
        <v>291</v>
      </c>
      <c r="B31" s="13" t="s">
        <v>14</v>
      </c>
      <c r="C31" s="13" t="s">
        <v>18</v>
      </c>
      <c r="D31" s="13" t="s">
        <v>29</v>
      </c>
      <c r="E31" s="17" t="s">
        <v>290</v>
      </c>
      <c r="F31" s="13" t="s">
        <v>33</v>
      </c>
      <c r="G31" s="19">
        <v>1565009</v>
      </c>
    </row>
    <row r="32" spans="1:7" ht="110.25" customHeight="1">
      <c r="A32" s="28" t="s">
        <v>238</v>
      </c>
      <c r="B32" s="13" t="s">
        <v>14</v>
      </c>
      <c r="C32" s="13" t="s">
        <v>18</v>
      </c>
      <c r="D32" s="13" t="s">
        <v>29</v>
      </c>
      <c r="E32" s="17" t="s">
        <v>211</v>
      </c>
      <c r="F32" s="13" t="s">
        <v>33</v>
      </c>
      <c r="G32" s="19">
        <f>4396911.57-576645+237516.91+30091.92+14400+1135.81+26212.6</f>
        <v>4129623.8100000005</v>
      </c>
    </row>
    <row r="33" spans="1:7" ht="85.5" customHeight="1">
      <c r="A33" s="28" t="s">
        <v>122</v>
      </c>
      <c r="B33" s="13" t="s">
        <v>14</v>
      </c>
      <c r="C33" s="13" t="s">
        <v>18</v>
      </c>
      <c r="D33" s="13" t="s">
        <v>29</v>
      </c>
      <c r="E33" s="17" t="s">
        <v>123</v>
      </c>
      <c r="F33" s="13" t="s">
        <v>24</v>
      </c>
      <c r="G33" s="19">
        <v>40450</v>
      </c>
    </row>
    <row r="34" spans="1:7" ht="103.5" customHeight="1">
      <c r="A34" s="28" t="s">
        <v>307</v>
      </c>
      <c r="B34" s="13" t="s">
        <v>14</v>
      </c>
      <c r="C34" s="13" t="s">
        <v>18</v>
      </c>
      <c r="D34" s="13" t="s">
        <v>29</v>
      </c>
      <c r="E34" s="17" t="s">
        <v>306</v>
      </c>
      <c r="F34" s="13" t="s">
        <v>24</v>
      </c>
      <c r="G34" s="19">
        <v>65000</v>
      </c>
    </row>
    <row r="35" spans="1:7" ht="85.5" customHeight="1">
      <c r="A35" s="28" t="s">
        <v>124</v>
      </c>
      <c r="B35" s="13" t="s">
        <v>14</v>
      </c>
      <c r="C35" s="13" t="s">
        <v>18</v>
      </c>
      <c r="D35" s="13" t="s">
        <v>29</v>
      </c>
      <c r="E35" s="17" t="s">
        <v>125</v>
      </c>
      <c r="F35" s="13" t="s">
        <v>24</v>
      </c>
      <c r="G35" s="19">
        <v>14954</v>
      </c>
    </row>
    <row r="36" spans="1:7" ht="75.75" customHeight="1">
      <c r="A36" s="28" t="s">
        <v>126</v>
      </c>
      <c r="B36" s="13" t="s">
        <v>14</v>
      </c>
      <c r="C36" s="13" t="s">
        <v>18</v>
      </c>
      <c r="D36" s="13" t="s">
        <v>29</v>
      </c>
      <c r="E36" s="17" t="s">
        <v>127</v>
      </c>
      <c r="F36" s="13" t="s">
        <v>24</v>
      </c>
      <c r="G36" s="19">
        <f>150000+444.34</f>
        <v>150444.34</v>
      </c>
    </row>
    <row r="37" spans="1:7" ht="66" customHeight="1">
      <c r="A37" s="28" t="s">
        <v>285</v>
      </c>
      <c r="B37" s="13" t="s">
        <v>14</v>
      </c>
      <c r="C37" s="13" t="s">
        <v>18</v>
      </c>
      <c r="D37" s="13" t="s">
        <v>29</v>
      </c>
      <c r="E37" s="17" t="s">
        <v>286</v>
      </c>
      <c r="F37" s="13" t="s">
        <v>24</v>
      </c>
      <c r="G37" s="19">
        <v>50000</v>
      </c>
    </row>
    <row r="38" spans="1:7" ht="150" customHeight="1">
      <c r="A38" s="30" t="s">
        <v>308</v>
      </c>
      <c r="B38" s="13" t="s">
        <v>14</v>
      </c>
      <c r="C38" s="13" t="s">
        <v>18</v>
      </c>
      <c r="D38" s="13" t="s">
        <v>29</v>
      </c>
      <c r="E38" s="17" t="s">
        <v>311</v>
      </c>
      <c r="F38" s="17">
        <v>100</v>
      </c>
      <c r="G38" s="19">
        <f>6413656.98+628185.7+319315.5+203120.46</f>
        <v>7564278.640000001</v>
      </c>
    </row>
    <row r="39" spans="1:7" ht="95.25" customHeight="1">
      <c r="A39" s="30" t="s">
        <v>309</v>
      </c>
      <c r="B39" s="13" t="s">
        <v>14</v>
      </c>
      <c r="C39" s="13" t="s">
        <v>18</v>
      </c>
      <c r="D39" s="13" t="s">
        <v>29</v>
      </c>
      <c r="E39" s="17" t="s">
        <v>311</v>
      </c>
      <c r="F39" s="17">
        <v>200</v>
      </c>
      <c r="G39" s="19">
        <f>4704130+256529.5+5680.96+176287.9</f>
        <v>5142628.36</v>
      </c>
    </row>
    <row r="40" spans="1:7" ht="93.75" customHeight="1">
      <c r="A40" s="30" t="s">
        <v>310</v>
      </c>
      <c r="B40" s="13" t="s">
        <v>14</v>
      </c>
      <c r="C40" s="13" t="s">
        <v>18</v>
      </c>
      <c r="D40" s="13" t="s">
        <v>29</v>
      </c>
      <c r="E40" s="17" t="s">
        <v>311</v>
      </c>
      <c r="F40" s="17">
        <v>800</v>
      </c>
      <c r="G40" s="19">
        <f>131325-4719+800</f>
        <v>127406</v>
      </c>
    </row>
    <row r="41" spans="1:7" ht="93.75" customHeight="1">
      <c r="A41" s="29" t="s">
        <v>239</v>
      </c>
      <c r="B41" s="13" t="s">
        <v>14</v>
      </c>
      <c r="C41" s="13" t="s">
        <v>18</v>
      </c>
      <c r="D41" s="13" t="s">
        <v>29</v>
      </c>
      <c r="E41" s="17" t="s">
        <v>240</v>
      </c>
      <c r="F41" s="13" t="s">
        <v>24</v>
      </c>
      <c r="G41" s="19">
        <v>29400</v>
      </c>
    </row>
    <row r="42" spans="1:7" ht="87" customHeight="1">
      <c r="A42" s="29" t="s">
        <v>337</v>
      </c>
      <c r="B42" s="13" t="s">
        <v>14</v>
      </c>
      <c r="C42" s="13" t="s">
        <v>18</v>
      </c>
      <c r="D42" s="13" t="s">
        <v>29</v>
      </c>
      <c r="E42" s="17" t="s">
        <v>338</v>
      </c>
      <c r="F42" s="13" t="s">
        <v>24</v>
      </c>
      <c r="G42" s="19">
        <v>15000</v>
      </c>
    </row>
    <row r="43" spans="1:7" ht="86.25" customHeight="1">
      <c r="A43" s="28" t="s">
        <v>128</v>
      </c>
      <c r="B43" s="13" t="s">
        <v>14</v>
      </c>
      <c r="C43" s="13" t="s">
        <v>18</v>
      </c>
      <c r="D43" s="13" t="s">
        <v>29</v>
      </c>
      <c r="E43" s="17" t="s">
        <v>129</v>
      </c>
      <c r="F43" s="13" t="s">
        <v>24</v>
      </c>
      <c r="G43" s="19">
        <v>12000</v>
      </c>
    </row>
    <row r="44" spans="1:7" ht="107.25" customHeight="1">
      <c r="A44" s="28" t="s">
        <v>181</v>
      </c>
      <c r="B44" s="13" t="s">
        <v>14</v>
      </c>
      <c r="C44" s="13" t="s">
        <v>18</v>
      </c>
      <c r="D44" s="13" t="s">
        <v>29</v>
      </c>
      <c r="E44" s="17" t="s">
        <v>130</v>
      </c>
      <c r="F44" s="13" t="s">
        <v>24</v>
      </c>
      <c r="G44" s="19">
        <v>1500</v>
      </c>
    </row>
    <row r="45" spans="1:7" ht="141.75" customHeight="1">
      <c r="A45" s="28" t="s">
        <v>272</v>
      </c>
      <c r="B45" s="13" t="s">
        <v>14</v>
      </c>
      <c r="C45" s="13" t="s">
        <v>18</v>
      </c>
      <c r="D45" s="13" t="s">
        <v>29</v>
      </c>
      <c r="E45" s="17" t="s">
        <v>262</v>
      </c>
      <c r="F45" s="13" t="s">
        <v>198</v>
      </c>
      <c r="G45" s="19">
        <v>1958.8</v>
      </c>
    </row>
    <row r="46" spans="1:7" ht="201.75" customHeight="1">
      <c r="A46" s="28" t="s">
        <v>273</v>
      </c>
      <c r="B46" s="13" t="s">
        <v>14</v>
      </c>
      <c r="C46" s="13" t="s">
        <v>18</v>
      </c>
      <c r="D46" s="13" t="s">
        <v>29</v>
      </c>
      <c r="E46" s="17" t="s">
        <v>263</v>
      </c>
      <c r="F46" s="13" t="s">
        <v>198</v>
      </c>
      <c r="G46" s="19">
        <v>8247.2</v>
      </c>
    </row>
    <row r="47" spans="1:7" ht="90" customHeight="1">
      <c r="A47" s="28" t="s">
        <v>274</v>
      </c>
      <c r="B47" s="13" t="s">
        <v>14</v>
      </c>
      <c r="C47" s="13" t="s">
        <v>18</v>
      </c>
      <c r="D47" s="13" t="s">
        <v>29</v>
      </c>
      <c r="E47" s="17" t="s">
        <v>264</v>
      </c>
      <c r="F47" s="13" t="s">
        <v>198</v>
      </c>
      <c r="G47" s="19">
        <v>1958.8</v>
      </c>
    </row>
    <row r="48" spans="1:7" ht="107.25" customHeight="1">
      <c r="A48" s="28" t="s">
        <v>275</v>
      </c>
      <c r="B48" s="13" t="s">
        <v>14</v>
      </c>
      <c r="C48" s="13" t="s">
        <v>18</v>
      </c>
      <c r="D48" s="13" t="s">
        <v>29</v>
      </c>
      <c r="E48" s="17" t="s">
        <v>265</v>
      </c>
      <c r="F48" s="13" t="s">
        <v>198</v>
      </c>
      <c r="G48" s="19">
        <v>1958.8</v>
      </c>
    </row>
    <row r="49" spans="1:7" ht="129" customHeight="1">
      <c r="A49" s="28" t="s">
        <v>276</v>
      </c>
      <c r="B49" s="13" t="s">
        <v>14</v>
      </c>
      <c r="C49" s="13" t="s">
        <v>18</v>
      </c>
      <c r="D49" s="13" t="s">
        <v>29</v>
      </c>
      <c r="E49" s="17" t="s">
        <v>266</v>
      </c>
      <c r="F49" s="13" t="s">
        <v>198</v>
      </c>
      <c r="G49" s="19">
        <v>1958.8</v>
      </c>
    </row>
    <row r="50" spans="1:7" ht="128.25" customHeight="1">
      <c r="A50" s="28" t="s">
        <v>277</v>
      </c>
      <c r="B50" s="13" t="s">
        <v>14</v>
      </c>
      <c r="C50" s="13" t="s">
        <v>18</v>
      </c>
      <c r="D50" s="13" t="s">
        <v>29</v>
      </c>
      <c r="E50" s="17" t="s">
        <v>267</v>
      </c>
      <c r="F50" s="13" t="s">
        <v>198</v>
      </c>
      <c r="G50" s="19">
        <v>1958.8</v>
      </c>
    </row>
    <row r="51" spans="1:7" ht="90.75" customHeight="1">
      <c r="A51" s="28" t="s">
        <v>278</v>
      </c>
      <c r="B51" s="13" t="s">
        <v>14</v>
      </c>
      <c r="C51" s="13" t="s">
        <v>18</v>
      </c>
      <c r="D51" s="13" t="s">
        <v>29</v>
      </c>
      <c r="E51" s="17" t="s">
        <v>268</v>
      </c>
      <c r="F51" s="13" t="s">
        <v>198</v>
      </c>
      <c r="G51" s="19">
        <v>1958.8</v>
      </c>
    </row>
    <row r="52" spans="1:7" ht="90" customHeight="1">
      <c r="A52" s="28" t="s">
        <v>131</v>
      </c>
      <c r="B52" s="13" t="s">
        <v>14</v>
      </c>
      <c r="C52" s="13" t="s">
        <v>40</v>
      </c>
      <c r="D52" s="13" t="s">
        <v>36</v>
      </c>
      <c r="E52" s="17" t="s">
        <v>132</v>
      </c>
      <c r="F52" s="13" t="s">
        <v>24</v>
      </c>
      <c r="G52" s="19">
        <v>30000</v>
      </c>
    </row>
    <row r="53" spans="1:7" ht="127.5" customHeight="1">
      <c r="A53" s="28" t="s">
        <v>133</v>
      </c>
      <c r="B53" s="13" t="s">
        <v>14</v>
      </c>
      <c r="C53" s="13" t="s">
        <v>40</v>
      </c>
      <c r="D53" s="13" t="s">
        <v>36</v>
      </c>
      <c r="E53" s="17" t="s">
        <v>134</v>
      </c>
      <c r="F53" s="13" t="s">
        <v>24</v>
      </c>
      <c r="G53" s="19">
        <v>4000</v>
      </c>
    </row>
    <row r="54" spans="1:7" ht="89.25" customHeight="1">
      <c r="A54" s="28" t="s">
        <v>232</v>
      </c>
      <c r="B54" s="13" t="s">
        <v>14</v>
      </c>
      <c r="C54" s="13" t="s">
        <v>40</v>
      </c>
      <c r="D54" s="13" t="s">
        <v>36</v>
      </c>
      <c r="E54" s="17" t="s">
        <v>233</v>
      </c>
      <c r="F54" s="13" t="s">
        <v>24</v>
      </c>
      <c r="G54" s="19">
        <v>300000</v>
      </c>
    </row>
    <row r="55" spans="1:7" ht="93.75">
      <c r="A55" s="29" t="s">
        <v>246</v>
      </c>
      <c r="B55" s="13" t="s">
        <v>14</v>
      </c>
      <c r="C55" s="13" t="s">
        <v>40</v>
      </c>
      <c r="D55" s="13" t="s">
        <v>36</v>
      </c>
      <c r="E55" s="17" t="s">
        <v>199</v>
      </c>
      <c r="F55" s="13" t="s">
        <v>198</v>
      </c>
      <c r="G55" s="19">
        <f>171903.31+30410.97</f>
        <v>202314.28</v>
      </c>
    </row>
    <row r="56" spans="1:7" ht="75">
      <c r="A56" s="28" t="s">
        <v>232</v>
      </c>
      <c r="B56" s="13" t="s">
        <v>14</v>
      </c>
      <c r="C56" s="13" t="s">
        <v>40</v>
      </c>
      <c r="D56" s="13" t="s">
        <v>56</v>
      </c>
      <c r="E56" s="17" t="s">
        <v>233</v>
      </c>
      <c r="F56" s="13" t="s">
        <v>24</v>
      </c>
      <c r="G56" s="19">
        <v>50000</v>
      </c>
    </row>
    <row r="57" spans="1:7" ht="103.5" customHeight="1">
      <c r="A57" s="28" t="s">
        <v>135</v>
      </c>
      <c r="B57" s="13" t="s">
        <v>14</v>
      </c>
      <c r="C57" s="13" t="s">
        <v>22</v>
      </c>
      <c r="D57" s="13" t="s">
        <v>27</v>
      </c>
      <c r="E57" s="17" t="s">
        <v>39</v>
      </c>
      <c r="F57" s="13" t="s">
        <v>26</v>
      </c>
      <c r="G57" s="19">
        <v>45000</v>
      </c>
    </row>
    <row r="58" spans="1:7" ht="102.75" customHeight="1">
      <c r="A58" s="28" t="s">
        <v>136</v>
      </c>
      <c r="B58" s="13" t="s">
        <v>14</v>
      </c>
      <c r="C58" s="13" t="s">
        <v>22</v>
      </c>
      <c r="D58" s="13" t="s">
        <v>37</v>
      </c>
      <c r="E58" s="17" t="s">
        <v>38</v>
      </c>
      <c r="F58" s="13" t="s">
        <v>26</v>
      </c>
      <c r="G58" s="19">
        <v>45000</v>
      </c>
    </row>
    <row r="59" spans="1:7" ht="84.75" customHeight="1">
      <c r="A59" s="28" t="s">
        <v>137</v>
      </c>
      <c r="B59" s="13" t="s">
        <v>14</v>
      </c>
      <c r="C59" s="13" t="s">
        <v>22</v>
      </c>
      <c r="D59" s="13" t="s">
        <v>37</v>
      </c>
      <c r="E59" s="17" t="s">
        <v>138</v>
      </c>
      <c r="F59" s="13" t="s">
        <v>26</v>
      </c>
      <c r="G59" s="19">
        <v>20000</v>
      </c>
    </row>
    <row r="60" spans="1:7" ht="72" customHeight="1">
      <c r="A60" s="28" t="s">
        <v>139</v>
      </c>
      <c r="B60" s="13" t="s">
        <v>14</v>
      </c>
      <c r="C60" s="13" t="s">
        <v>22</v>
      </c>
      <c r="D60" s="13" t="s">
        <v>37</v>
      </c>
      <c r="E60" s="17" t="s">
        <v>140</v>
      </c>
      <c r="F60" s="13" t="s">
        <v>26</v>
      </c>
      <c r="G60" s="19">
        <v>25000</v>
      </c>
    </row>
    <row r="61" spans="1:7" ht="75">
      <c r="A61" s="21" t="s">
        <v>41</v>
      </c>
      <c r="B61" s="13" t="s">
        <v>14</v>
      </c>
      <c r="C61" s="13" t="s">
        <v>42</v>
      </c>
      <c r="D61" s="13" t="s">
        <v>40</v>
      </c>
      <c r="E61" s="16" t="s">
        <v>43</v>
      </c>
      <c r="F61" s="13" t="s">
        <v>33</v>
      </c>
      <c r="G61" s="19">
        <f>4748039.79+59789.3+33101.11+3057.08+3716.78+50468.35</f>
        <v>4898172.41</v>
      </c>
    </row>
    <row r="62" spans="1:7" ht="140.25" customHeight="1">
      <c r="A62" s="29" t="s">
        <v>328</v>
      </c>
      <c r="B62" s="13" t="s">
        <v>14</v>
      </c>
      <c r="C62" s="13" t="s">
        <v>42</v>
      </c>
      <c r="D62" s="13" t="s">
        <v>40</v>
      </c>
      <c r="E62" s="16" t="s">
        <v>288</v>
      </c>
      <c r="F62" s="13" t="s">
        <v>33</v>
      </c>
      <c r="G62" s="19">
        <f>1368912-98313</f>
        <v>1270599</v>
      </c>
    </row>
    <row r="63" spans="1:7" ht="129.75" customHeight="1">
      <c r="A63" s="21" t="s">
        <v>202</v>
      </c>
      <c r="B63" s="13" t="s">
        <v>14</v>
      </c>
      <c r="C63" s="13" t="s">
        <v>42</v>
      </c>
      <c r="D63" s="13" t="s">
        <v>40</v>
      </c>
      <c r="E63" s="16" t="s">
        <v>194</v>
      </c>
      <c r="F63" s="13" t="s">
        <v>33</v>
      </c>
      <c r="G63" s="19">
        <f>13827.39-993.06</f>
        <v>12834.33</v>
      </c>
    </row>
    <row r="64" spans="1:7" ht="74.25" customHeight="1">
      <c r="A64" s="21" t="s">
        <v>356</v>
      </c>
      <c r="B64" s="13" t="s">
        <v>14</v>
      </c>
      <c r="C64" s="13" t="s">
        <v>42</v>
      </c>
      <c r="D64" s="13" t="s">
        <v>40</v>
      </c>
      <c r="E64" s="16" t="s">
        <v>355</v>
      </c>
      <c r="F64" s="13" t="s">
        <v>33</v>
      </c>
      <c r="G64" s="19">
        <v>6000</v>
      </c>
    </row>
    <row r="65" spans="1:7" ht="78" customHeight="1">
      <c r="A65" s="21" t="s">
        <v>102</v>
      </c>
      <c r="B65" s="13" t="s">
        <v>14</v>
      </c>
      <c r="C65" s="13" t="s">
        <v>42</v>
      </c>
      <c r="D65" s="13" t="s">
        <v>40</v>
      </c>
      <c r="E65" s="17" t="s">
        <v>55</v>
      </c>
      <c r="F65" s="13" t="s">
        <v>33</v>
      </c>
      <c r="G65" s="19">
        <v>20000</v>
      </c>
    </row>
    <row r="66" spans="1:7" ht="78" customHeight="1">
      <c r="A66" s="29" t="s">
        <v>248</v>
      </c>
      <c r="B66" s="13" t="s">
        <v>14</v>
      </c>
      <c r="C66" s="13" t="s">
        <v>42</v>
      </c>
      <c r="D66" s="13" t="s">
        <v>40</v>
      </c>
      <c r="E66" s="17" t="s">
        <v>240</v>
      </c>
      <c r="F66" s="13" t="s">
        <v>33</v>
      </c>
      <c r="G66" s="19">
        <v>10000</v>
      </c>
    </row>
    <row r="67" spans="1:7" ht="78" customHeight="1">
      <c r="A67" s="28" t="s">
        <v>203</v>
      </c>
      <c r="B67" s="13" t="s">
        <v>14</v>
      </c>
      <c r="C67" s="13" t="s">
        <v>42</v>
      </c>
      <c r="D67" s="13" t="s">
        <v>40</v>
      </c>
      <c r="E67" s="17" t="s">
        <v>196</v>
      </c>
      <c r="F67" s="13" t="s">
        <v>33</v>
      </c>
      <c r="G67" s="19">
        <v>18000</v>
      </c>
    </row>
    <row r="68" spans="1:7" ht="112.5" customHeight="1">
      <c r="A68" s="28" t="s">
        <v>336</v>
      </c>
      <c r="B68" s="13" t="s">
        <v>14</v>
      </c>
      <c r="C68" s="13" t="s">
        <v>42</v>
      </c>
      <c r="D68" s="13" t="s">
        <v>27</v>
      </c>
      <c r="E68" s="17" t="s">
        <v>312</v>
      </c>
      <c r="F68" s="13" t="s">
        <v>24</v>
      </c>
      <c r="G68" s="19">
        <v>8000</v>
      </c>
    </row>
    <row r="69" spans="1:7" ht="111" customHeight="1">
      <c r="A69" s="31" t="s">
        <v>103</v>
      </c>
      <c r="B69" s="13" t="s">
        <v>14</v>
      </c>
      <c r="C69" s="13" t="s">
        <v>42</v>
      </c>
      <c r="D69" s="13" t="s">
        <v>27</v>
      </c>
      <c r="E69" s="17" t="s">
        <v>91</v>
      </c>
      <c r="F69" s="13" t="s">
        <v>24</v>
      </c>
      <c r="G69" s="19">
        <v>30000</v>
      </c>
    </row>
    <row r="70" spans="1:7" ht="87" customHeight="1">
      <c r="A70" s="21" t="s">
        <v>141</v>
      </c>
      <c r="B70" s="13" t="s">
        <v>14</v>
      </c>
      <c r="C70" s="13" t="s">
        <v>42</v>
      </c>
      <c r="D70" s="13" t="s">
        <v>27</v>
      </c>
      <c r="E70" s="17" t="s">
        <v>44</v>
      </c>
      <c r="F70" s="13" t="s">
        <v>24</v>
      </c>
      <c r="G70" s="19">
        <v>1500</v>
      </c>
    </row>
    <row r="71" spans="1:7" ht="87" customHeight="1">
      <c r="A71" s="21" t="s">
        <v>358</v>
      </c>
      <c r="B71" s="13" t="s">
        <v>14</v>
      </c>
      <c r="C71" s="13" t="s">
        <v>42</v>
      </c>
      <c r="D71" s="13" t="s">
        <v>27</v>
      </c>
      <c r="E71" s="17" t="s">
        <v>357</v>
      </c>
      <c r="F71" s="13" t="s">
        <v>24</v>
      </c>
      <c r="G71" s="19">
        <v>9000</v>
      </c>
    </row>
    <row r="72" spans="1:7" ht="108" customHeight="1">
      <c r="A72" s="21" t="s">
        <v>142</v>
      </c>
      <c r="B72" s="13" t="s">
        <v>14</v>
      </c>
      <c r="C72" s="13" t="s">
        <v>42</v>
      </c>
      <c r="D72" s="13" t="s">
        <v>42</v>
      </c>
      <c r="E72" s="17" t="s">
        <v>45</v>
      </c>
      <c r="F72" s="13" t="s">
        <v>24</v>
      </c>
      <c r="G72" s="19">
        <v>8000</v>
      </c>
    </row>
    <row r="73" spans="1:7" ht="108" customHeight="1">
      <c r="A73" s="21" t="s">
        <v>188</v>
      </c>
      <c r="B73" s="13" t="s">
        <v>14</v>
      </c>
      <c r="C73" s="13" t="s">
        <v>42</v>
      </c>
      <c r="D73" s="13" t="s">
        <v>42</v>
      </c>
      <c r="E73" s="17" t="s">
        <v>45</v>
      </c>
      <c r="F73" s="13" t="s">
        <v>33</v>
      </c>
      <c r="G73" s="19">
        <v>22000</v>
      </c>
    </row>
    <row r="74" spans="1:7" ht="93.75">
      <c r="A74" s="21" t="s">
        <v>93</v>
      </c>
      <c r="B74" s="13" t="s">
        <v>14</v>
      </c>
      <c r="C74" s="13" t="s">
        <v>42</v>
      </c>
      <c r="D74" s="13" t="s">
        <v>42</v>
      </c>
      <c r="E74" s="17" t="s">
        <v>143</v>
      </c>
      <c r="F74" s="13" t="s">
        <v>24</v>
      </c>
      <c r="G74" s="19">
        <v>4300</v>
      </c>
    </row>
    <row r="75" spans="1:7" ht="87" customHeight="1">
      <c r="A75" s="21" t="s">
        <v>157</v>
      </c>
      <c r="B75" s="13" t="s">
        <v>14</v>
      </c>
      <c r="C75" s="13" t="s">
        <v>42</v>
      </c>
      <c r="D75" s="13" t="s">
        <v>42</v>
      </c>
      <c r="E75" s="17" t="s">
        <v>158</v>
      </c>
      <c r="F75" s="13" t="s">
        <v>24</v>
      </c>
      <c r="G75" s="19">
        <v>104800</v>
      </c>
    </row>
    <row r="76" spans="1:7" ht="87" customHeight="1">
      <c r="A76" s="29" t="s">
        <v>279</v>
      </c>
      <c r="B76" s="13" t="s">
        <v>14</v>
      </c>
      <c r="C76" s="13" t="s">
        <v>42</v>
      </c>
      <c r="D76" s="13" t="s">
        <v>42</v>
      </c>
      <c r="E76" s="17" t="s">
        <v>269</v>
      </c>
      <c r="F76" s="13" t="s">
        <v>24</v>
      </c>
      <c r="G76" s="19">
        <v>10000</v>
      </c>
    </row>
    <row r="77" spans="1:7" ht="69" customHeight="1">
      <c r="A77" s="28" t="s">
        <v>144</v>
      </c>
      <c r="B77" s="13" t="s">
        <v>14</v>
      </c>
      <c r="C77" s="13" t="s">
        <v>42</v>
      </c>
      <c r="D77" s="13" t="s">
        <v>42</v>
      </c>
      <c r="E77" s="17" t="s">
        <v>145</v>
      </c>
      <c r="F77" s="13" t="s">
        <v>24</v>
      </c>
      <c r="G77" s="19">
        <v>10000</v>
      </c>
    </row>
    <row r="78" spans="1:7" ht="68.25" customHeight="1">
      <c r="A78" s="28" t="s">
        <v>146</v>
      </c>
      <c r="B78" s="13" t="s">
        <v>14</v>
      </c>
      <c r="C78" s="13" t="s">
        <v>42</v>
      </c>
      <c r="D78" s="13" t="s">
        <v>42</v>
      </c>
      <c r="E78" s="17" t="s">
        <v>147</v>
      </c>
      <c r="F78" s="13" t="s">
        <v>24</v>
      </c>
      <c r="G78" s="19">
        <v>10000</v>
      </c>
    </row>
    <row r="79" spans="1:7" ht="70.5" customHeight="1">
      <c r="A79" s="28" t="s">
        <v>148</v>
      </c>
      <c r="B79" s="13" t="s">
        <v>14</v>
      </c>
      <c r="C79" s="13" t="s">
        <v>42</v>
      </c>
      <c r="D79" s="13" t="s">
        <v>42</v>
      </c>
      <c r="E79" s="17" t="s">
        <v>149</v>
      </c>
      <c r="F79" s="13" t="s">
        <v>24</v>
      </c>
      <c r="G79" s="19">
        <v>81000</v>
      </c>
    </row>
    <row r="80" spans="1:7" ht="90" customHeight="1">
      <c r="A80" s="21" t="s">
        <v>94</v>
      </c>
      <c r="B80" s="13" t="s">
        <v>14</v>
      </c>
      <c r="C80" s="13" t="s">
        <v>42</v>
      </c>
      <c r="D80" s="13" t="s">
        <v>42</v>
      </c>
      <c r="E80" s="17" t="s">
        <v>46</v>
      </c>
      <c r="F80" s="13" t="s">
        <v>24</v>
      </c>
      <c r="G80" s="19">
        <v>10000</v>
      </c>
    </row>
    <row r="81" spans="1:7" ht="90" customHeight="1">
      <c r="A81" s="29" t="s">
        <v>243</v>
      </c>
      <c r="B81" s="13" t="s">
        <v>14</v>
      </c>
      <c r="C81" s="13" t="s">
        <v>42</v>
      </c>
      <c r="D81" s="13" t="s">
        <v>42</v>
      </c>
      <c r="E81" s="16" t="s">
        <v>242</v>
      </c>
      <c r="F81" s="13" t="s">
        <v>24</v>
      </c>
      <c r="G81" s="19">
        <v>5000</v>
      </c>
    </row>
    <row r="82" spans="1:7" ht="123.75" customHeight="1">
      <c r="A82" s="21" t="s">
        <v>47</v>
      </c>
      <c r="B82" s="13" t="s">
        <v>14</v>
      </c>
      <c r="C82" s="13" t="s">
        <v>35</v>
      </c>
      <c r="D82" s="13" t="s">
        <v>18</v>
      </c>
      <c r="E82" s="17" t="s">
        <v>48</v>
      </c>
      <c r="F82" s="13" t="s">
        <v>21</v>
      </c>
      <c r="G82" s="19">
        <f>11745074.77+5032.37+297157.71</f>
        <v>12047264.85</v>
      </c>
    </row>
    <row r="83" spans="1:7" ht="75">
      <c r="A83" s="21" t="s">
        <v>95</v>
      </c>
      <c r="B83" s="13" t="s">
        <v>14</v>
      </c>
      <c r="C83" s="13" t="s">
        <v>35</v>
      </c>
      <c r="D83" s="13" t="s">
        <v>18</v>
      </c>
      <c r="E83" s="17" t="s">
        <v>48</v>
      </c>
      <c r="F83" s="13" t="s">
        <v>24</v>
      </c>
      <c r="G83" s="19">
        <f>2372724.25+20700+10987.66+76298.65+3594.23</f>
        <v>2484304.79</v>
      </c>
    </row>
    <row r="84" spans="1:7" ht="56.25">
      <c r="A84" s="21" t="s">
        <v>49</v>
      </c>
      <c r="B84" s="13" t="s">
        <v>14</v>
      </c>
      <c r="C84" s="13" t="s">
        <v>35</v>
      </c>
      <c r="D84" s="13" t="s">
        <v>18</v>
      </c>
      <c r="E84" s="16" t="s">
        <v>48</v>
      </c>
      <c r="F84" s="13" t="s">
        <v>26</v>
      </c>
      <c r="G84" s="19">
        <v>13600</v>
      </c>
    </row>
    <row r="85" spans="1:7" ht="123.75" customHeight="1">
      <c r="A85" s="21" t="s">
        <v>50</v>
      </c>
      <c r="B85" s="13" t="s">
        <v>14</v>
      </c>
      <c r="C85" s="13" t="s">
        <v>35</v>
      </c>
      <c r="D85" s="13" t="s">
        <v>18</v>
      </c>
      <c r="E85" s="17" t="s">
        <v>51</v>
      </c>
      <c r="F85" s="13" t="s">
        <v>21</v>
      </c>
      <c r="G85" s="19">
        <f>436737.12+19530.03</f>
        <v>456267.15</v>
      </c>
    </row>
    <row r="86" spans="1:7" ht="86.25" customHeight="1">
      <c r="A86" s="21" t="s">
        <v>96</v>
      </c>
      <c r="B86" s="13" t="s">
        <v>14</v>
      </c>
      <c r="C86" s="13" t="s">
        <v>35</v>
      </c>
      <c r="D86" s="13" t="s">
        <v>18</v>
      </c>
      <c r="E86" s="16" t="s">
        <v>51</v>
      </c>
      <c r="F86" s="13" t="s">
        <v>24</v>
      </c>
      <c r="G86" s="19">
        <f>363668-7000</f>
        <v>356668</v>
      </c>
    </row>
    <row r="87" spans="1:7" ht="86.25" customHeight="1">
      <c r="A87" s="29" t="s">
        <v>334</v>
      </c>
      <c r="B87" s="13" t="s">
        <v>14</v>
      </c>
      <c r="C87" s="13" t="s">
        <v>35</v>
      </c>
      <c r="D87" s="13" t="s">
        <v>18</v>
      </c>
      <c r="E87" s="16" t="s">
        <v>333</v>
      </c>
      <c r="F87" s="13" t="s">
        <v>24</v>
      </c>
      <c r="G87" s="19">
        <v>200000</v>
      </c>
    </row>
    <row r="88" spans="1:7" ht="169.5" customHeight="1">
      <c r="A88" s="29" t="s">
        <v>287</v>
      </c>
      <c r="B88" s="13" t="s">
        <v>14</v>
      </c>
      <c r="C88" s="13" t="s">
        <v>35</v>
      </c>
      <c r="D88" s="13" t="s">
        <v>18</v>
      </c>
      <c r="E88" s="16" t="s">
        <v>289</v>
      </c>
      <c r="F88" s="13" t="s">
        <v>21</v>
      </c>
      <c r="G88" s="19">
        <f>6278565-431968</f>
        <v>5846597</v>
      </c>
    </row>
    <row r="89" spans="1:7" ht="171" customHeight="1">
      <c r="A89" s="29" t="s">
        <v>382</v>
      </c>
      <c r="B89" s="13" t="s">
        <v>14</v>
      </c>
      <c r="C89" s="13" t="s">
        <v>35</v>
      </c>
      <c r="D89" s="13" t="s">
        <v>18</v>
      </c>
      <c r="E89" s="22" t="s">
        <v>52</v>
      </c>
      <c r="F89" s="13" t="s">
        <v>21</v>
      </c>
      <c r="G89" s="19">
        <f>63419.85-4363.31</f>
        <v>59056.54</v>
      </c>
    </row>
    <row r="90" spans="1:7" ht="112.5" customHeight="1">
      <c r="A90" s="21" t="s">
        <v>213</v>
      </c>
      <c r="B90" s="13" t="s">
        <v>14</v>
      </c>
      <c r="C90" s="13" t="s">
        <v>35</v>
      </c>
      <c r="D90" s="13" t="s">
        <v>18</v>
      </c>
      <c r="E90" s="17" t="s">
        <v>53</v>
      </c>
      <c r="F90" s="13" t="s">
        <v>24</v>
      </c>
      <c r="G90" s="19">
        <v>220000</v>
      </c>
    </row>
    <row r="91" spans="1:7" ht="100.5" customHeight="1">
      <c r="A91" s="21" t="s">
        <v>390</v>
      </c>
      <c r="B91" s="13" t="s">
        <v>14</v>
      </c>
      <c r="C91" s="13" t="s">
        <v>35</v>
      </c>
      <c r="D91" s="13" t="s">
        <v>18</v>
      </c>
      <c r="E91" s="17" t="s">
        <v>387</v>
      </c>
      <c r="F91" s="13" t="s">
        <v>24</v>
      </c>
      <c r="G91" s="19">
        <f>93723.23-12753-128.82</f>
        <v>80841.40999999999</v>
      </c>
    </row>
    <row r="92" spans="1:7" ht="63.75" customHeight="1">
      <c r="A92" s="21" t="s">
        <v>168</v>
      </c>
      <c r="B92" s="13" t="s">
        <v>14</v>
      </c>
      <c r="C92" s="13" t="s">
        <v>35</v>
      </c>
      <c r="D92" s="13" t="s">
        <v>18</v>
      </c>
      <c r="E92" s="17" t="s">
        <v>166</v>
      </c>
      <c r="F92" s="13" t="s">
        <v>24</v>
      </c>
      <c r="G92" s="19">
        <v>50000</v>
      </c>
    </row>
    <row r="93" spans="1:7" ht="56.25">
      <c r="A93" s="21" t="s">
        <v>97</v>
      </c>
      <c r="B93" s="13" t="s">
        <v>14</v>
      </c>
      <c r="C93" s="13" t="s">
        <v>35</v>
      </c>
      <c r="D93" s="13" t="s">
        <v>18</v>
      </c>
      <c r="E93" s="16" t="s">
        <v>54</v>
      </c>
      <c r="F93" s="13" t="s">
        <v>24</v>
      </c>
      <c r="G93" s="19">
        <v>50000</v>
      </c>
    </row>
    <row r="94" spans="1:7" ht="75">
      <c r="A94" s="29" t="s">
        <v>368</v>
      </c>
      <c r="B94" s="13" t="s">
        <v>14</v>
      </c>
      <c r="C94" s="13" t="s">
        <v>35</v>
      </c>
      <c r="D94" s="13" t="s">
        <v>18</v>
      </c>
      <c r="E94" s="16" t="s">
        <v>367</v>
      </c>
      <c r="F94" s="13" t="s">
        <v>24</v>
      </c>
      <c r="G94" s="19">
        <v>404040.4</v>
      </c>
    </row>
    <row r="95" spans="1:7" ht="68.25" customHeight="1">
      <c r="A95" s="21" t="s">
        <v>313</v>
      </c>
      <c r="B95" s="13" t="s">
        <v>14</v>
      </c>
      <c r="C95" s="13" t="s">
        <v>35</v>
      </c>
      <c r="D95" s="13" t="s">
        <v>18</v>
      </c>
      <c r="E95" s="17" t="s">
        <v>55</v>
      </c>
      <c r="F95" s="13" t="s">
        <v>24</v>
      </c>
      <c r="G95" s="19">
        <v>10000</v>
      </c>
    </row>
    <row r="96" spans="1:7" ht="68.25" customHeight="1">
      <c r="A96" s="21" t="s">
        <v>204</v>
      </c>
      <c r="B96" s="13" t="s">
        <v>14</v>
      </c>
      <c r="C96" s="13" t="s">
        <v>56</v>
      </c>
      <c r="D96" s="13" t="s">
        <v>18</v>
      </c>
      <c r="E96" s="17" t="s">
        <v>197</v>
      </c>
      <c r="F96" s="13" t="s">
        <v>57</v>
      </c>
      <c r="G96" s="19">
        <f>1902599.33+315375.19</f>
        <v>2217974.52</v>
      </c>
    </row>
    <row r="97" spans="1:7" ht="68.25" customHeight="1">
      <c r="A97" s="21" t="s">
        <v>360</v>
      </c>
      <c r="B97" s="13" t="s">
        <v>14</v>
      </c>
      <c r="C97" s="13" t="s">
        <v>56</v>
      </c>
      <c r="D97" s="13" t="s">
        <v>40</v>
      </c>
      <c r="E97" s="17" t="s">
        <v>359</v>
      </c>
      <c r="F97" s="13" t="s">
        <v>57</v>
      </c>
      <c r="G97" s="19">
        <v>140000</v>
      </c>
    </row>
    <row r="98" spans="1:7" ht="132" customHeight="1">
      <c r="A98" s="28" t="s">
        <v>214</v>
      </c>
      <c r="B98" s="13" t="s">
        <v>14</v>
      </c>
      <c r="C98" s="13" t="s">
        <v>56</v>
      </c>
      <c r="D98" s="13" t="s">
        <v>40</v>
      </c>
      <c r="E98" s="17" t="s">
        <v>314</v>
      </c>
      <c r="F98" s="13" t="s">
        <v>57</v>
      </c>
      <c r="G98" s="19">
        <v>37260</v>
      </c>
    </row>
    <row r="99" spans="1:7" ht="87" customHeight="1">
      <c r="A99" s="29" t="s">
        <v>183</v>
      </c>
      <c r="B99" s="13" t="s">
        <v>14</v>
      </c>
      <c r="C99" s="13" t="s">
        <v>28</v>
      </c>
      <c r="D99" s="13" t="s">
        <v>19</v>
      </c>
      <c r="E99" s="17" t="s">
        <v>150</v>
      </c>
      <c r="F99" s="13" t="s">
        <v>24</v>
      </c>
      <c r="G99" s="19">
        <v>100000</v>
      </c>
    </row>
    <row r="100" spans="1:7" ht="66" customHeight="1">
      <c r="A100" s="29" t="s">
        <v>270</v>
      </c>
      <c r="B100" s="13" t="s">
        <v>14</v>
      </c>
      <c r="C100" s="13" t="s">
        <v>28</v>
      </c>
      <c r="D100" s="13" t="s">
        <v>19</v>
      </c>
      <c r="E100" s="17" t="s">
        <v>150</v>
      </c>
      <c r="F100" s="13" t="s">
        <v>26</v>
      </c>
      <c r="G100" s="19">
        <v>50000</v>
      </c>
    </row>
    <row r="101" spans="1:7" ht="114" customHeight="1">
      <c r="A101" s="30" t="s">
        <v>316</v>
      </c>
      <c r="B101" s="13" t="s">
        <v>14</v>
      </c>
      <c r="C101" s="13" t="s">
        <v>28</v>
      </c>
      <c r="D101" s="13" t="s">
        <v>19</v>
      </c>
      <c r="E101" s="17" t="s">
        <v>315</v>
      </c>
      <c r="F101" s="13" t="s">
        <v>21</v>
      </c>
      <c r="G101" s="19">
        <f>2424272.71+14374.48+37614.9-130323.76</f>
        <v>2345938.33</v>
      </c>
    </row>
    <row r="102" spans="1:7" ht="66" customHeight="1">
      <c r="A102" s="30" t="s">
        <v>317</v>
      </c>
      <c r="B102" s="13" t="s">
        <v>14</v>
      </c>
      <c r="C102" s="13" t="s">
        <v>28</v>
      </c>
      <c r="D102" s="13" t="s">
        <v>19</v>
      </c>
      <c r="E102" s="17" t="s">
        <v>315</v>
      </c>
      <c r="F102" s="13" t="s">
        <v>24</v>
      </c>
      <c r="G102" s="19">
        <f>150000+511.53+1524.71</f>
        <v>152036.24</v>
      </c>
    </row>
    <row r="103" spans="1:7" ht="51.75" customHeight="1">
      <c r="A103" s="30" t="s">
        <v>318</v>
      </c>
      <c r="B103" s="13" t="s">
        <v>14</v>
      </c>
      <c r="C103" s="13" t="s">
        <v>28</v>
      </c>
      <c r="D103" s="13" t="s">
        <v>19</v>
      </c>
      <c r="E103" s="17" t="s">
        <v>315</v>
      </c>
      <c r="F103" s="13" t="s">
        <v>26</v>
      </c>
      <c r="G103" s="19">
        <v>1500</v>
      </c>
    </row>
    <row r="104" spans="1:7" ht="138.75" customHeight="1">
      <c r="A104" s="30" t="s">
        <v>393</v>
      </c>
      <c r="B104" s="13" t="s">
        <v>14</v>
      </c>
      <c r="C104" s="13" t="s">
        <v>28</v>
      </c>
      <c r="D104" s="13" t="s">
        <v>19</v>
      </c>
      <c r="E104" s="17" t="s">
        <v>369</v>
      </c>
      <c r="F104" s="13" t="s">
        <v>21</v>
      </c>
      <c r="G104" s="19">
        <f>60000+130323.76</f>
        <v>190323.76</v>
      </c>
    </row>
    <row r="105" spans="1:7" s="7" customFormat="1" ht="50.25" customHeight="1">
      <c r="A105" s="10" t="s">
        <v>383</v>
      </c>
      <c r="B105" s="4" t="s">
        <v>58</v>
      </c>
      <c r="C105" s="4" t="s">
        <v>15</v>
      </c>
      <c r="D105" s="4" t="s">
        <v>15</v>
      </c>
      <c r="E105" s="4" t="s">
        <v>16</v>
      </c>
      <c r="F105" s="4" t="s">
        <v>17</v>
      </c>
      <c r="G105" s="20">
        <f>SUM(G106:G114)</f>
        <v>3902234.83</v>
      </c>
    </row>
    <row r="106" spans="1:7" s="7" customFormat="1" ht="88.5" customHeight="1">
      <c r="A106" s="36" t="s">
        <v>200</v>
      </c>
      <c r="B106" s="13" t="s">
        <v>58</v>
      </c>
      <c r="C106" s="13" t="s">
        <v>18</v>
      </c>
      <c r="D106" s="13" t="s">
        <v>40</v>
      </c>
      <c r="E106" s="13" t="s">
        <v>195</v>
      </c>
      <c r="F106" s="13" t="s">
        <v>24</v>
      </c>
      <c r="G106" s="15">
        <v>4000</v>
      </c>
    </row>
    <row r="107" spans="1:7" s="7" customFormat="1" ht="84" customHeight="1">
      <c r="A107" s="28" t="s">
        <v>201</v>
      </c>
      <c r="B107" s="13" t="s">
        <v>58</v>
      </c>
      <c r="C107" s="13" t="s">
        <v>18</v>
      </c>
      <c r="D107" s="13" t="s">
        <v>40</v>
      </c>
      <c r="E107" s="13" t="s">
        <v>196</v>
      </c>
      <c r="F107" s="13" t="s">
        <v>24</v>
      </c>
      <c r="G107" s="15">
        <v>6000</v>
      </c>
    </row>
    <row r="108" spans="1:7" ht="132" customHeight="1">
      <c r="A108" s="32" t="s">
        <v>191</v>
      </c>
      <c r="B108" s="13" t="s">
        <v>58</v>
      </c>
      <c r="C108" s="13" t="s">
        <v>18</v>
      </c>
      <c r="D108" s="13" t="s">
        <v>40</v>
      </c>
      <c r="E108" s="17" t="s">
        <v>61</v>
      </c>
      <c r="F108" s="13" t="s">
        <v>21</v>
      </c>
      <c r="G108" s="19">
        <v>1763223.87</v>
      </c>
    </row>
    <row r="109" spans="1:7" ht="59.25" customHeight="1">
      <c r="A109" s="33" t="s">
        <v>104</v>
      </c>
      <c r="B109" s="13" t="s">
        <v>58</v>
      </c>
      <c r="C109" s="13" t="s">
        <v>18</v>
      </c>
      <c r="D109" s="13" t="s">
        <v>40</v>
      </c>
      <c r="E109" s="17" t="s">
        <v>61</v>
      </c>
      <c r="F109" s="13" t="s">
        <v>24</v>
      </c>
      <c r="G109" s="19">
        <f>391446+4950</f>
        <v>396396</v>
      </c>
    </row>
    <row r="110" spans="1:7" ht="44.25" customHeight="1">
      <c r="A110" s="33" t="s">
        <v>105</v>
      </c>
      <c r="B110" s="13" t="s">
        <v>58</v>
      </c>
      <c r="C110" s="24" t="s">
        <v>18</v>
      </c>
      <c r="D110" s="13" t="s">
        <v>40</v>
      </c>
      <c r="E110" s="17" t="s">
        <v>61</v>
      </c>
      <c r="F110" s="13" t="s">
        <v>26</v>
      </c>
      <c r="G110" s="19">
        <v>1000</v>
      </c>
    </row>
    <row r="111" spans="1:7" ht="119.25" customHeight="1">
      <c r="A111" s="32" t="s">
        <v>106</v>
      </c>
      <c r="B111" s="24" t="s">
        <v>58</v>
      </c>
      <c r="C111" s="13" t="s">
        <v>18</v>
      </c>
      <c r="D111" s="24" t="s">
        <v>40</v>
      </c>
      <c r="E111" s="17" t="s">
        <v>62</v>
      </c>
      <c r="F111" s="24" t="s">
        <v>21</v>
      </c>
      <c r="G111" s="19">
        <v>48000</v>
      </c>
    </row>
    <row r="112" spans="1:7" ht="104.25" customHeight="1">
      <c r="A112" s="32" t="s">
        <v>59</v>
      </c>
      <c r="B112" s="13" t="s">
        <v>58</v>
      </c>
      <c r="C112" s="13" t="s">
        <v>18</v>
      </c>
      <c r="D112" s="13" t="s">
        <v>40</v>
      </c>
      <c r="E112" s="17" t="s">
        <v>60</v>
      </c>
      <c r="F112" s="13" t="s">
        <v>21</v>
      </c>
      <c r="G112" s="19">
        <v>1672614.96</v>
      </c>
    </row>
    <row r="113" spans="1:7" ht="84" customHeight="1">
      <c r="A113" s="32" t="s">
        <v>389</v>
      </c>
      <c r="B113" s="13" t="s">
        <v>58</v>
      </c>
      <c r="C113" s="13" t="s">
        <v>18</v>
      </c>
      <c r="D113" s="13" t="s">
        <v>29</v>
      </c>
      <c r="E113" s="17" t="s">
        <v>388</v>
      </c>
      <c r="F113" s="13" t="s">
        <v>57</v>
      </c>
      <c r="G113" s="19">
        <v>5000</v>
      </c>
    </row>
    <row r="114" spans="1:7" ht="73.5" customHeight="1">
      <c r="A114" s="32" t="s">
        <v>391</v>
      </c>
      <c r="B114" s="13" t="s">
        <v>58</v>
      </c>
      <c r="C114" s="13" t="s">
        <v>18</v>
      </c>
      <c r="D114" s="13" t="s">
        <v>29</v>
      </c>
      <c r="E114" s="17" t="s">
        <v>392</v>
      </c>
      <c r="F114" s="13" t="s">
        <v>57</v>
      </c>
      <c r="G114" s="19">
        <v>6000</v>
      </c>
    </row>
    <row r="115" spans="1:7" s="11" customFormat="1" ht="51" customHeight="1">
      <c r="A115" s="10" t="s">
        <v>215</v>
      </c>
      <c r="B115" s="4" t="s">
        <v>63</v>
      </c>
      <c r="C115" s="4" t="s">
        <v>15</v>
      </c>
      <c r="D115" s="4" t="s">
        <v>15</v>
      </c>
      <c r="E115" s="4" t="s">
        <v>16</v>
      </c>
      <c r="F115" s="4" t="s">
        <v>17</v>
      </c>
      <c r="G115" s="20">
        <f>SUM(G116:G120)</f>
        <v>9234748.99</v>
      </c>
    </row>
    <row r="116" spans="1:7" ht="144" customHeight="1">
      <c r="A116" s="21" t="s">
        <v>116</v>
      </c>
      <c r="B116" s="13" t="s">
        <v>63</v>
      </c>
      <c r="C116" s="13" t="s">
        <v>18</v>
      </c>
      <c r="D116" s="13" t="s">
        <v>34</v>
      </c>
      <c r="E116" s="17" t="s">
        <v>23</v>
      </c>
      <c r="F116" s="13" t="s">
        <v>21</v>
      </c>
      <c r="G116" s="19">
        <v>8402342.55</v>
      </c>
    </row>
    <row r="117" spans="1:7" ht="109.5" customHeight="1">
      <c r="A117" s="21" t="s">
        <v>117</v>
      </c>
      <c r="B117" s="13" t="s">
        <v>63</v>
      </c>
      <c r="C117" s="13" t="s">
        <v>18</v>
      </c>
      <c r="D117" s="13" t="s">
        <v>34</v>
      </c>
      <c r="E117" s="17" t="s">
        <v>23</v>
      </c>
      <c r="F117" s="13" t="s">
        <v>24</v>
      </c>
      <c r="G117" s="19">
        <f>768780.71+876.91+10348.82</f>
        <v>780006.44</v>
      </c>
    </row>
    <row r="118" spans="1:7" ht="84.75" customHeight="1">
      <c r="A118" s="21" t="s">
        <v>25</v>
      </c>
      <c r="B118" s="13" t="s">
        <v>63</v>
      </c>
      <c r="C118" s="13" t="s">
        <v>18</v>
      </c>
      <c r="D118" s="13" t="s">
        <v>34</v>
      </c>
      <c r="E118" s="17" t="s">
        <v>23</v>
      </c>
      <c r="F118" s="13" t="s">
        <v>26</v>
      </c>
      <c r="G118" s="19">
        <v>2000</v>
      </c>
    </row>
    <row r="119" spans="1:7" ht="84.75" customHeight="1">
      <c r="A119" s="28" t="s">
        <v>201</v>
      </c>
      <c r="B119" s="13" t="s">
        <v>63</v>
      </c>
      <c r="C119" s="13" t="s">
        <v>18</v>
      </c>
      <c r="D119" s="13" t="s">
        <v>34</v>
      </c>
      <c r="E119" s="17" t="s">
        <v>196</v>
      </c>
      <c r="F119" s="13" t="s">
        <v>24</v>
      </c>
      <c r="G119" s="19">
        <v>42400</v>
      </c>
    </row>
    <row r="120" spans="1:7" ht="104.25" customHeight="1">
      <c r="A120" s="31" t="s">
        <v>103</v>
      </c>
      <c r="B120" s="13" t="s">
        <v>63</v>
      </c>
      <c r="C120" s="13" t="s">
        <v>42</v>
      </c>
      <c r="D120" s="13" t="s">
        <v>27</v>
      </c>
      <c r="E120" s="17" t="s">
        <v>91</v>
      </c>
      <c r="F120" s="13" t="s">
        <v>24</v>
      </c>
      <c r="G120" s="19">
        <v>8000</v>
      </c>
    </row>
    <row r="121" spans="1:7" s="11" customFormat="1" ht="37.5">
      <c r="A121" s="10" t="s">
        <v>107</v>
      </c>
      <c r="B121" s="4" t="s">
        <v>64</v>
      </c>
      <c r="C121" s="4" t="s">
        <v>15</v>
      </c>
      <c r="D121" s="4" t="s">
        <v>15</v>
      </c>
      <c r="E121" s="4" t="s">
        <v>16</v>
      </c>
      <c r="F121" s="4" t="s">
        <v>17</v>
      </c>
      <c r="G121" s="12">
        <f>SUM(G122:G191)</f>
        <v>268281717.65999997</v>
      </c>
    </row>
    <row r="122" spans="1:7" ht="112.5">
      <c r="A122" s="21" t="s">
        <v>108</v>
      </c>
      <c r="B122" s="13" t="s">
        <v>64</v>
      </c>
      <c r="C122" s="13" t="s">
        <v>42</v>
      </c>
      <c r="D122" s="13" t="s">
        <v>18</v>
      </c>
      <c r="E122" s="17" t="s">
        <v>66</v>
      </c>
      <c r="F122" s="13" t="s">
        <v>33</v>
      </c>
      <c r="G122" s="19">
        <f>31987789.29+889965.58+3351.77+19765.77</f>
        <v>32900872.409999996</v>
      </c>
    </row>
    <row r="123" spans="1:7" ht="89.25" customHeight="1">
      <c r="A123" s="21" t="s">
        <v>152</v>
      </c>
      <c r="B123" s="13" t="s">
        <v>64</v>
      </c>
      <c r="C123" s="13" t="s">
        <v>42</v>
      </c>
      <c r="D123" s="13" t="s">
        <v>18</v>
      </c>
      <c r="E123" s="17" t="s">
        <v>67</v>
      </c>
      <c r="F123" s="13" t="s">
        <v>33</v>
      </c>
      <c r="G123" s="19">
        <v>30000</v>
      </c>
    </row>
    <row r="124" spans="1:7" ht="187.5" customHeight="1">
      <c r="A124" s="21" t="s">
        <v>284</v>
      </c>
      <c r="B124" s="27" t="s">
        <v>64</v>
      </c>
      <c r="C124" s="16" t="s">
        <v>42</v>
      </c>
      <c r="D124" s="16" t="s">
        <v>18</v>
      </c>
      <c r="E124" s="16" t="s">
        <v>222</v>
      </c>
      <c r="F124" s="16" t="s">
        <v>33</v>
      </c>
      <c r="G124" s="19">
        <f>40826697+713705</f>
        <v>41540402</v>
      </c>
    </row>
    <row r="125" spans="1:7" ht="92.25" customHeight="1">
      <c r="A125" s="21" t="s">
        <v>69</v>
      </c>
      <c r="B125" s="13" t="s">
        <v>64</v>
      </c>
      <c r="C125" s="13" t="s">
        <v>42</v>
      </c>
      <c r="D125" s="13" t="s">
        <v>18</v>
      </c>
      <c r="E125" s="17" t="s">
        <v>68</v>
      </c>
      <c r="F125" s="13" t="s">
        <v>33</v>
      </c>
      <c r="G125" s="19">
        <v>490200</v>
      </c>
    </row>
    <row r="126" spans="1:7" ht="92.25" customHeight="1">
      <c r="A126" s="29" t="s">
        <v>329</v>
      </c>
      <c r="B126" s="13" t="s">
        <v>64</v>
      </c>
      <c r="C126" s="13" t="s">
        <v>42</v>
      </c>
      <c r="D126" s="13" t="s">
        <v>18</v>
      </c>
      <c r="E126" s="17" t="s">
        <v>330</v>
      </c>
      <c r="F126" s="17">
        <v>600</v>
      </c>
      <c r="G126" s="19">
        <f>810000+394000-658600</f>
        <v>545400</v>
      </c>
    </row>
    <row r="127" spans="1:7" ht="206.25">
      <c r="A127" s="21" t="s">
        <v>176</v>
      </c>
      <c r="B127" s="13" t="s">
        <v>64</v>
      </c>
      <c r="C127" s="13" t="s">
        <v>42</v>
      </c>
      <c r="D127" s="13" t="s">
        <v>18</v>
      </c>
      <c r="E127" s="22" t="s">
        <v>175</v>
      </c>
      <c r="F127" s="17">
        <v>600</v>
      </c>
      <c r="G127" s="19">
        <v>439140</v>
      </c>
    </row>
    <row r="128" spans="1:7" ht="99.75" customHeight="1">
      <c r="A128" s="21" t="s">
        <v>399</v>
      </c>
      <c r="B128" s="13" t="s">
        <v>64</v>
      </c>
      <c r="C128" s="13" t="s">
        <v>42</v>
      </c>
      <c r="D128" s="13" t="s">
        <v>18</v>
      </c>
      <c r="E128" s="22" t="s">
        <v>31</v>
      </c>
      <c r="F128" s="17">
        <v>600</v>
      </c>
      <c r="G128" s="19">
        <v>110000</v>
      </c>
    </row>
    <row r="129" spans="1:7" ht="150">
      <c r="A129" s="21" t="s">
        <v>65</v>
      </c>
      <c r="B129" s="13" t="s">
        <v>64</v>
      </c>
      <c r="C129" s="13" t="s">
        <v>42</v>
      </c>
      <c r="D129" s="13" t="s">
        <v>19</v>
      </c>
      <c r="E129" s="17" t="s">
        <v>66</v>
      </c>
      <c r="F129" s="13" t="s">
        <v>21</v>
      </c>
      <c r="G129" s="19">
        <f>1193595+75229.55</f>
        <v>1268824.55</v>
      </c>
    </row>
    <row r="130" spans="1:7" ht="112.5">
      <c r="A130" s="28" t="s">
        <v>151</v>
      </c>
      <c r="B130" s="13" t="s">
        <v>64</v>
      </c>
      <c r="C130" s="13" t="s">
        <v>42</v>
      </c>
      <c r="D130" s="13" t="s">
        <v>19</v>
      </c>
      <c r="E130" s="17" t="s">
        <v>66</v>
      </c>
      <c r="F130" s="13" t="s">
        <v>24</v>
      </c>
      <c r="G130" s="19">
        <v>366700</v>
      </c>
    </row>
    <row r="131" spans="1:7" ht="168.75">
      <c r="A131" s="21" t="s">
        <v>153</v>
      </c>
      <c r="B131" s="13" t="s">
        <v>64</v>
      </c>
      <c r="C131" s="13" t="s">
        <v>42</v>
      </c>
      <c r="D131" s="13" t="s">
        <v>19</v>
      </c>
      <c r="E131" s="17" t="s">
        <v>74</v>
      </c>
      <c r="F131" s="13" t="s">
        <v>21</v>
      </c>
      <c r="G131" s="19">
        <f>5404234.36+340037.57</f>
        <v>5744271.930000001</v>
      </c>
    </row>
    <row r="132" spans="1:7" ht="131.25">
      <c r="A132" s="21" t="s">
        <v>154</v>
      </c>
      <c r="B132" s="13" t="s">
        <v>64</v>
      </c>
      <c r="C132" s="13" t="s">
        <v>42</v>
      </c>
      <c r="D132" s="13" t="s">
        <v>19</v>
      </c>
      <c r="E132" s="17" t="s">
        <v>74</v>
      </c>
      <c r="F132" s="13" t="s">
        <v>24</v>
      </c>
      <c r="G132" s="19">
        <f>9595032.9+219171+150515.64+6079.45</f>
        <v>9970798.99</v>
      </c>
    </row>
    <row r="133" spans="1:7" ht="131.25">
      <c r="A133" s="21" t="s">
        <v>75</v>
      </c>
      <c r="B133" s="13" t="s">
        <v>64</v>
      </c>
      <c r="C133" s="13" t="s">
        <v>42</v>
      </c>
      <c r="D133" s="13" t="s">
        <v>19</v>
      </c>
      <c r="E133" s="17" t="s">
        <v>74</v>
      </c>
      <c r="F133" s="13" t="s">
        <v>33</v>
      </c>
      <c r="G133" s="19">
        <f>17893113.28+1464806.17+364118.41+69440.4+188743.37+49392.68+4996.32</f>
        <v>20034610.630000003</v>
      </c>
    </row>
    <row r="134" spans="1:7" ht="112.5">
      <c r="A134" s="21" t="s">
        <v>109</v>
      </c>
      <c r="B134" s="13" t="s">
        <v>64</v>
      </c>
      <c r="C134" s="13" t="s">
        <v>42</v>
      </c>
      <c r="D134" s="13" t="s">
        <v>19</v>
      </c>
      <c r="E134" s="17" t="s">
        <v>74</v>
      </c>
      <c r="F134" s="13" t="s">
        <v>26</v>
      </c>
      <c r="G134" s="19">
        <v>297748.4</v>
      </c>
    </row>
    <row r="135" spans="1:7" ht="262.5" customHeight="1">
      <c r="A135" s="29" t="s">
        <v>400</v>
      </c>
      <c r="B135" s="13" t="s">
        <v>64</v>
      </c>
      <c r="C135" s="13" t="s">
        <v>42</v>
      </c>
      <c r="D135" s="13" t="s">
        <v>19</v>
      </c>
      <c r="E135" s="17" t="s">
        <v>319</v>
      </c>
      <c r="F135" s="13" t="s">
        <v>21</v>
      </c>
      <c r="G135" s="19">
        <v>3281040</v>
      </c>
    </row>
    <row r="136" spans="1:7" ht="220.5" customHeight="1">
      <c r="A136" s="29" t="s">
        <v>401</v>
      </c>
      <c r="B136" s="13" t="s">
        <v>64</v>
      </c>
      <c r="C136" s="13" t="s">
        <v>42</v>
      </c>
      <c r="D136" s="13" t="s">
        <v>19</v>
      </c>
      <c r="E136" s="17" t="s">
        <v>319</v>
      </c>
      <c r="F136" s="13" t="s">
        <v>33</v>
      </c>
      <c r="G136" s="19">
        <v>5077800</v>
      </c>
    </row>
    <row r="137" spans="1:8" ht="262.5">
      <c r="A137" s="21" t="s">
        <v>224</v>
      </c>
      <c r="B137" s="13" t="s">
        <v>64</v>
      </c>
      <c r="C137" s="13" t="s">
        <v>42</v>
      </c>
      <c r="D137" s="13" t="s">
        <v>19</v>
      </c>
      <c r="E137" s="17" t="s">
        <v>223</v>
      </c>
      <c r="F137" s="13" t="s">
        <v>21</v>
      </c>
      <c r="G137" s="19">
        <v>32985658.5</v>
      </c>
      <c r="H137" s="34"/>
    </row>
    <row r="138" spans="1:8" ht="225">
      <c r="A138" s="21" t="s">
        <v>225</v>
      </c>
      <c r="B138" s="13" t="s">
        <v>64</v>
      </c>
      <c r="C138" s="13" t="s">
        <v>42</v>
      </c>
      <c r="D138" s="13" t="s">
        <v>19</v>
      </c>
      <c r="E138" s="17" t="s">
        <v>223</v>
      </c>
      <c r="F138" s="13" t="s">
        <v>24</v>
      </c>
      <c r="G138" s="19">
        <v>462262</v>
      </c>
      <c r="H138" s="34"/>
    </row>
    <row r="139" spans="1:8" ht="225">
      <c r="A139" s="21" t="s">
        <v>226</v>
      </c>
      <c r="B139" s="13" t="s">
        <v>64</v>
      </c>
      <c r="C139" s="13" t="s">
        <v>42</v>
      </c>
      <c r="D139" s="13" t="s">
        <v>19</v>
      </c>
      <c r="E139" s="17" t="s">
        <v>223</v>
      </c>
      <c r="F139" s="13" t="s">
        <v>33</v>
      </c>
      <c r="G139" s="19">
        <v>58959438.25</v>
      </c>
      <c r="H139" s="34"/>
    </row>
    <row r="140" spans="1:7" ht="81" customHeight="1">
      <c r="A140" s="21" t="s">
        <v>70</v>
      </c>
      <c r="B140" s="13" t="s">
        <v>64</v>
      </c>
      <c r="C140" s="13" t="s">
        <v>42</v>
      </c>
      <c r="D140" s="13" t="s">
        <v>19</v>
      </c>
      <c r="E140" s="17" t="s">
        <v>71</v>
      </c>
      <c r="F140" s="13" t="s">
        <v>33</v>
      </c>
      <c r="G140" s="19">
        <f>4973200.4+300918.2</f>
        <v>5274118.600000001</v>
      </c>
    </row>
    <row r="141" spans="1:7" ht="90.75" customHeight="1">
      <c r="A141" s="21" t="s">
        <v>98</v>
      </c>
      <c r="B141" s="13" t="s">
        <v>64</v>
      </c>
      <c r="C141" s="13" t="s">
        <v>42</v>
      </c>
      <c r="D141" s="13" t="s">
        <v>19</v>
      </c>
      <c r="E141" s="17" t="s">
        <v>72</v>
      </c>
      <c r="F141" s="13" t="s">
        <v>24</v>
      </c>
      <c r="G141" s="19">
        <v>443200</v>
      </c>
    </row>
    <row r="142" spans="1:7" ht="93.75">
      <c r="A142" s="21" t="s">
        <v>73</v>
      </c>
      <c r="B142" s="13" t="s">
        <v>64</v>
      </c>
      <c r="C142" s="13" t="s">
        <v>42</v>
      </c>
      <c r="D142" s="13" t="s">
        <v>19</v>
      </c>
      <c r="E142" s="17" t="s">
        <v>72</v>
      </c>
      <c r="F142" s="13" t="s">
        <v>33</v>
      </c>
      <c r="G142" s="19">
        <v>415000</v>
      </c>
    </row>
    <row r="143" spans="1:7" ht="93.75" customHeight="1">
      <c r="A143" s="30" t="s">
        <v>331</v>
      </c>
      <c r="B143" s="13" t="s">
        <v>64</v>
      </c>
      <c r="C143" s="13" t="s">
        <v>42</v>
      </c>
      <c r="D143" s="13" t="s">
        <v>19</v>
      </c>
      <c r="E143" s="17" t="s">
        <v>332</v>
      </c>
      <c r="F143" s="17">
        <v>600</v>
      </c>
      <c r="G143" s="19">
        <v>1346400</v>
      </c>
    </row>
    <row r="144" spans="1:7" ht="409.5" customHeight="1">
      <c r="A144" s="30" t="s">
        <v>435</v>
      </c>
      <c r="B144" s="13" t="s">
        <v>64</v>
      </c>
      <c r="C144" s="13" t="s">
        <v>42</v>
      </c>
      <c r="D144" s="13" t="s">
        <v>19</v>
      </c>
      <c r="E144" s="17" t="s">
        <v>421</v>
      </c>
      <c r="F144" s="37">
        <v>200</v>
      </c>
      <c r="G144" s="19">
        <v>710488.64</v>
      </c>
    </row>
    <row r="145" spans="1:7" ht="409.5" customHeight="1">
      <c r="A145" s="30" t="s">
        <v>436</v>
      </c>
      <c r="B145" s="13" t="s">
        <v>64</v>
      </c>
      <c r="C145" s="13" t="s">
        <v>42</v>
      </c>
      <c r="D145" s="13" t="s">
        <v>19</v>
      </c>
      <c r="E145" s="17" t="s">
        <v>421</v>
      </c>
      <c r="F145" s="37">
        <v>600</v>
      </c>
      <c r="G145" s="19">
        <v>700000</v>
      </c>
    </row>
    <row r="146" spans="1:8" ht="145.5" customHeight="1">
      <c r="A146" s="30" t="s">
        <v>384</v>
      </c>
      <c r="B146" s="13" t="s">
        <v>64</v>
      </c>
      <c r="C146" s="13" t="s">
        <v>42</v>
      </c>
      <c r="D146" s="13" t="s">
        <v>19</v>
      </c>
      <c r="E146" s="17" t="s">
        <v>322</v>
      </c>
      <c r="F146" s="17">
        <v>200</v>
      </c>
      <c r="G146" s="19">
        <f>969628.6+685.6</f>
        <v>970314.2</v>
      </c>
      <c r="H146" s="34"/>
    </row>
    <row r="147" spans="1:7" ht="159" customHeight="1">
      <c r="A147" s="30" t="s">
        <v>385</v>
      </c>
      <c r="B147" s="13" t="s">
        <v>64</v>
      </c>
      <c r="C147" s="13" t="s">
        <v>42</v>
      </c>
      <c r="D147" s="13" t="s">
        <v>19</v>
      </c>
      <c r="E147" s="17" t="s">
        <v>322</v>
      </c>
      <c r="F147" s="17">
        <v>600</v>
      </c>
      <c r="G147" s="19">
        <f>7393199.26+5227.51</f>
        <v>7398426.77</v>
      </c>
    </row>
    <row r="148" spans="1:7" ht="126.75" customHeight="1">
      <c r="A148" s="21" t="s">
        <v>186</v>
      </c>
      <c r="B148" s="13" t="s">
        <v>64</v>
      </c>
      <c r="C148" s="13" t="s">
        <v>42</v>
      </c>
      <c r="D148" s="13" t="s">
        <v>19</v>
      </c>
      <c r="E148" s="17" t="s">
        <v>78</v>
      </c>
      <c r="F148" s="13" t="s">
        <v>24</v>
      </c>
      <c r="G148" s="19">
        <v>20000</v>
      </c>
    </row>
    <row r="149" spans="1:7" ht="123.75" customHeight="1">
      <c r="A149" s="21" t="s">
        <v>185</v>
      </c>
      <c r="B149" s="13" t="s">
        <v>64</v>
      </c>
      <c r="C149" s="13" t="s">
        <v>42</v>
      </c>
      <c r="D149" s="13" t="s">
        <v>19</v>
      </c>
      <c r="E149" s="17" t="s">
        <v>78</v>
      </c>
      <c r="F149" s="13" t="s">
        <v>33</v>
      </c>
      <c r="G149" s="19">
        <v>20000</v>
      </c>
    </row>
    <row r="150" spans="1:7" ht="90" customHeight="1">
      <c r="A150" s="30" t="s">
        <v>281</v>
      </c>
      <c r="B150" s="13" t="s">
        <v>64</v>
      </c>
      <c r="C150" s="13" t="s">
        <v>42</v>
      </c>
      <c r="D150" s="13" t="s">
        <v>19</v>
      </c>
      <c r="E150" s="17" t="s">
        <v>196</v>
      </c>
      <c r="F150" s="13" t="s">
        <v>24</v>
      </c>
      <c r="G150" s="19">
        <v>70000</v>
      </c>
    </row>
    <row r="151" spans="1:7" ht="92.25" customHeight="1">
      <c r="A151" s="30" t="s">
        <v>282</v>
      </c>
      <c r="B151" s="13" t="s">
        <v>64</v>
      </c>
      <c r="C151" s="13" t="s">
        <v>42</v>
      </c>
      <c r="D151" s="13" t="s">
        <v>19</v>
      </c>
      <c r="E151" s="17" t="s">
        <v>196</v>
      </c>
      <c r="F151" s="13" t="s">
        <v>33</v>
      </c>
      <c r="G151" s="19">
        <v>90000</v>
      </c>
    </row>
    <row r="152" spans="1:7" ht="74.25" customHeight="1">
      <c r="A152" s="21" t="s">
        <v>76</v>
      </c>
      <c r="B152" s="13" t="s">
        <v>64</v>
      </c>
      <c r="C152" s="13" t="s">
        <v>42</v>
      </c>
      <c r="D152" s="13" t="s">
        <v>40</v>
      </c>
      <c r="E152" s="17" t="s">
        <v>77</v>
      </c>
      <c r="F152" s="13" t="s">
        <v>33</v>
      </c>
      <c r="G152" s="19">
        <f>10461406.55-1730430+255028.17+6139.69</f>
        <v>8992144.41</v>
      </c>
    </row>
    <row r="153" spans="1:7" ht="126" customHeight="1">
      <c r="A153" s="29" t="s">
        <v>325</v>
      </c>
      <c r="B153" s="13" t="s">
        <v>64</v>
      </c>
      <c r="C153" s="13" t="s">
        <v>42</v>
      </c>
      <c r="D153" s="13" t="s">
        <v>40</v>
      </c>
      <c r="E153" s="17" t="s">
        <v>323</v>
      </c>
      <c r="F153" s="13" t="s">
        <v>33</v>
      </c>
      <c r="G153" s="19">
        <f>2173267.12-189.57-6138.92</f>
        <v>2166938.6300000004</v>
      </c>
    </row>
    <row r="154" spans="1:7" ht="144" customHeight="1">
      <c r="A154" s="29" t="s">
        <v>326</v>
      </c>
      <c r="B154" s="13" t="s">
        <v>64</v>
      </c>
      <c r="C154" s="13" t="s">
        <v>42</v>
      </c>
      <c r="D154" s="13" t="s">
        <v>40</v>
      </c>
      <c r="E154" s="17" t="s">
        <v>324</v>
      </c>
      <c r="F154" s="13" t="s">
        <v>33</v>
      </c>
      <c r="G154" s="19">
        <v>2345721.71</v>
      </c>
    </row>
    <row r="155" spans="1:7" ht="132.75" customHeight="1">
      <c r="A155" s="21" t="s">
        <v>256</v>
      </c>
      <c r="B155" s="13" t="s">
        <v>64</v>
      </c>
      <c r="C155" s="13" t="s">
        <v>42</v>
      </c>
      <c r="D155" s="13" t="s">
        <v>40</v>
      </c>
      <c r="E155" s="17" t="s">
        <v>227</v>
      </c>
      <c r="F155" s="13" t="s">
        <v>33</v>
      </c>
      <c r="G155" s="19">
        <v>23694.16</v>
      </c>
    </row>
    <row r="156" spans="1:7" ht="93.75">
      <c r="A156" s="21" t="s">
        <v>206</v>
      </c>
      <c r="B156" s="13" t="s">
        <v>64</v>
      </c>
      <c r="C156" s="13" t="s">
        <v>42</v>
      </c>
      <c r="D156" s="13" t="s">
        <v>40</v>
      </c>
      <c r="E156" s="17" t="s">
        <v>192</v>
      </c>
      <c r="F156" s="13" t="s">
        <v>33</v>
      </c>
      <c r="G156" s="19">
        <v>151600</v>
      </c>
    </row>
    <row r="157" spans="1:7" ht="93.75">
      <c r="A157" s="29" t="s">
        <v>438</v>
      </c>
      <c r="B157" s="13" t="s">
        <v>64</v>
      </c>
      <c r="C157" s="13" t="s">
        <v>42</v>
      </c>
      <c r="D157" s="13" t="s">
        <v>40</v>
      </c>
      <c r="E157" s="17" t="s">
        <v>437</v>
      </c>
      <c r="F157" s="13" t="s">
        <v>33</v>
      </c>
      <c r="G157" s="19">
        <v>3200000</v>
      </c>
    </row>
    <row r="158" spans="1:7" ht="93.75">
      <c r="A158" s="29" t="s">
        <v>423</v>
      </c>
      <c r="B158" s="13" t="s">
        <v>64</v>
      </c>
      <c r="C158" s="13" t="s">
        <v>42</v>
      </c>
      <c r="D158" s="13" t="s">
        <v>40</v>
      </c>
      <c r="E158" s="17" t="s">
        <v>422</v>
      </c>
      <c r="F158" s="13" t="s">
        <v>33</v>
      </c>
      <c r="G158" s="19">
        <v>1715520.56</v>
      </c>
    </row>
    <row r="159" spans="1:7" ht="56.25">
      <c r="A159" s="29" t="s">
        <v>424</v>
      </c>
      <c r="B159" s="13" t="s">
        <v>64</v>
      </c>
      <c r="C159" s="13" t="s">
        <v>42</v>
      </c>
      <c r="D159" s="13" t="s">
        <v>40</v>
      </c>
      <c r="E159" s="17" t="s">
        <v>422</v>
      </c>
      <c r="F159" s="13" t="s">
        <v>26</v>
      </c>
      <c r="G159" s="19">
        <v>14909.44</v>
      </c>
    </row>
    <row r="160" spans="1:7" ht="75">
      <c r="A160" s="21" t="s">
        <v>361</v>
      </c>
      <c r="B160" s="13" t="s">
        <v>64</v>
      </c>
      <c r="C160" s="13" t="s">
        <v>42</v>
      </c>
      <c r="D160" s="13" t="s">
        <v>40</v>
      </c>
      <c r="E160" s="17" t="s">
        <v>196</v>
      </c>
      <c r="F160" s="13" t="s">
        <v>33</v>
      </c>
      <c r="G160" s="19">
        <v>45000</v>
      </c>
    </row>
    <row r="161" spans="1:7" ht="128.25" customHeight="1">
      <c r="A161" s="21" t="s">
        <v>99</v>
      </c>
      <c r="B161" s="13" t="s">
        <v>64</v>
      </c>
      <c r="C161" s="13" t="s">
        <v>42</v>
      </c>
      <c r="D161" s="13" t="s">
        <v>27</v>
      </c>
      <c r="E161" s="17" t="s">
        <v>80</v>
      </c>
      <c r="F161" s="13" t="s">
        <v>24</v>
      </c>
      <c r="G161" s="19">
        <v>30000</v>
      </c>
    </row>
    <row r="162" spans="1:7" ht="129.75" customHeight="1">
      <c r="A162" s="21" t="s">
        <v>81</v>
      </c>
      <c r="B162" s="13" t="s">
        <v>64</v>
      </c>
      <c r="C162" s="13" t="s">
        <v>42</v>
      </c>
      <c r="D162" s="13" t="s">
        <v>27</v>
      </c>
      <c r="E162" s="17" t="s">
        <v>80</v>
      </c>
      <c r="F162" s="13" t="s">
        <v>33</v>
      </c>
      <c r="G162" s="19">
        <v>20000</v>
      </c>
    </row>
    <row r="163" spans="1:7" ht="105" customHeight="1">
      <c r="A163" s="31" t="s">
        <v>103</v>
      </c>
      <c r="B163" s="13" t="s">
        <v>64</v>
      </c>
      <c r="C163" s="13" t="s">
        <v>42</v>
      </c>
      <c r="D163" s="13" t="s">
        <v>27</v>
      </c>
      <c r="E163" s="17" t="s">
        <v>91</v>
      </c>
      <c r="F163" s="13" t="s">
        <v>24</v>
      </c>
      <c r="G163" s="19">
        <v>8000</v>
      </c>
    </row>
    <row r="164" spans="1:7" ht="123" customHeight="1">
      <c r="A164" s="21" t="s">
        <v>155</v>
      </c>
      <c r="B164" s="13" t="s">
        <v>64</v>
      </c>
      <c r="C164" s="13" t="s">
        <v>42</v>
      </c>
      <c r="D164" s="13" t="s">
        <v>42</v>
      </c>
      <c r="E164" s="17" t="s">
        <v>83</v>
      </c>
      <c r="F164" s="13" t="s">
        <v>24</v>
      </c>
      <c r="G164" s="19">
        <v>19590</v>
      </c>
    </row>
    <row r="165" spans="1:7" ht="131.25">
      <c r="A165" s="21" t="s">
        <v>216</v>
      </c>
      <c r="B165" s="13" t="s">
        <v>64</v>
      </c>
      <c r="C165" s="13" t="s">
        <v>42</v>
      </c>
      <c r="D165" s="13" t="s">
        <v>42</v>
      </c>
      <c r="E165" s="17" t="s">
        <v>83</v>
      </c>
      <c r="F165" s="13" t="s">
        <v>33</v>
      </c>
      <c r="G165" s="19">
        <v>65000</v>
      </c>
    </row>
    <row r="166" spans="1:7" ht="107.25" customHeight="1">
      <c r="A166" s="21" t="s">
        <v>142</v>
      </c>
      <c r="B166" s="13" t="s">
        <v>64</v>
      </c>
      <c r="C166" s="13" t="s">
        <v>42</v>
      </c>
      <c r="D166" s="13" t="s">
        <v>42</v>
      </c>
      <c r="E166" s="17" t="s">
        <v>45</v>
      </c>
      <c r="F166" s="13" t="s">
        <v>24</v>
      </c>
      <c r="G166" s="19">
        <f>15000-10000+60000-30000</f>
        <v>35000</v>
      </c>
    </row>
    <row r="167" spans="1:7" ht="107.25" customHeight="1">
      <c r="A167" s="21" t="s">
        <v>188</v>
      </c>
      <c r="B167" s="13" t="s">
        <v>64</v>
      </c>
      <c r="C167" s="13" t="s">
        <v>42</v>
      </c>
      <c r="D167" s="13" t="s">
        <v>42</v>
      </c>
      <c r="E167" s="17" t="s">
        <v>45</v>
      </c>
      <c r="F167" s="13" t="s">
        <v>33</v>
      </c>
      <c r="G167" s="19">
        <v>30000</v>
      </c>
    </row>
    <row r="168" spans="1:7" ht="106.5" customHeight="1">
      <c r="A168" s="21" t="s">
        <v>217</v>
      </c>
      <c r="B168" s="13" t="s">
        <v>64</v>
      </c>
      <c r="C168" s="13" t="s">
        <v>42</v>
      </c>
      <c r="D168" s="13" t="s">
        <v>42</v>
      </c>
      <c r="E168" s="17" t="s">
        <v>208</v>
      </c>
      <c r="F168" s="13" t="s">
        <v>33</v>
      </c>
      <c r="G168" s="19">
        <v>10000</v>
      </c>
    </row>
    <row r="169" spans="1:7" ht="90.75" customHeight="1">
      <c r="A169" s="21" t="s">
        <v>420</v>
      </c>
      <c r="B169" s="13" t="s">
        <v>64</v>
      </c>
      <c r="C169" s="13" t="s">
        <v>42</v>
      </c>
      <c r="D169" s="13" t="s">
        <v>42</v>
      </c>
      <c r="E169" s="17" t="s">
        <v>156</v>
      </c>
      <c r="F169" s="13" t="s">
        <v>24</v>
      </c>
      <c r="G169" s="19">
        <v>18800</v>
      </c>
    </row>
    <row r="170" spans="1:7" ht="106.5" customHeight="1">
      <c r="A170" s="28" t="s">
        <v>280</v>
      </c>
      <c r="B170" s="13" t="s">
        <v>64</v>
      </c>
      <c r="C170" s="13" t="s">
        <v>42</v>
      </c>
      <c r="D170" s="13" t="s">
        <v>42</v>
      </c>
      <c r="E170" s="17" t="s">
        <v>159</v>
      </c>
      <c r="F170" s="13" t="s">
        <v>33</v>
      </c>
      <c r="G170" s="19">
        <v>44000</v>
      </c>
    </row>
    <row r="171" spans="1:7" ht="86.25" customHeight="1">
      <c r="A171" s="29" t="s">
        <v>402</v>
      </c>
      <c r="B171" s="13" t="s">
        <v>64</v>
      </c>
      <c r="C171" s="13" t="s">
        <v>42</v>
      </c>
      <c r="D171" s="13" t="s">
        <v>42</v>
      </c>
      <c r="E171" s="17" t="s">
        <v>241</v>
      </c>
      <c r="F171" s="13" t="s">
        <v>24</v>
      </c>
      <c r="G171" s="19">
        <v>10000</v>
      </c>
    </row>
    <row r="172" spans="1:7" ht="86.25" customHeight="1">
      <c r="A172" s="29" t="s">
        <v>403</v>
      </c>
      <c r="B172" s="13" t="s">
        <v>64</v>
      </c>
      <c r="C172" s="13" t="s">
        <v>42</v>
      </c>
      <c r="D172" s="13" t="s">
        <v>42</v>
      </c>
      <c r="E172" s="17" t="s">
        <v>242</v>
      </c>
      <c r="F172" s="13" t="s">
        <v>24</v>
      </c>
      <c r="G172" s="19">
        <v>5000</v>
      </c>
    </row>
    <row r="173" spans="1:7" ht="86.25" customHeight="1">
      <c r="A173" s="29" t="s">
        <v>283</v>
      </c>
      <c r="B173" s="13" t="s">
        <v>64</v>
      </c>
      <c r="C173" s="13" t="s">
        <v>42</v>
      </c>
      <c r="D173" s="13" t="s">
        <v>36</v>
      </c>
      <c r="E173" s="17" t="s">
        <v>167</v>
      </c>
      <c r="F173" s="13" t="s">
        <v>33</v>
      </c>
      <c r="G173" s="19">
        <v>22100</v>
      </c>
    </row>
    <row r="174" spans="1:7" ht="99.75" customHeight="1">
      <c r="A174" s="21" t="s">
        <v>255</v>
      </c>
      <c r="B174" s="13" t="s">
        <v>64</v>
      </c>
      <c r="C174" s="13" t="s">
        <v>42</v>
      </c>
      <c r="D174" s="13" t="s">
        <v>36</v>
      </c>
      <c r="E174" s="22" t="s">
        <v>82</v>
      </c>
      <c r="F174" s="17">
        <v>200</v>
      </c>
      <c r="G174" s="19">
        <v>56700</v>
      </c>
    </row>
    <row r="175" spans="1:7" ht="114.75" customHeight="1">
      <c r="A175" s="21" t="s">
        <v>254</v>
      </c>
      <c r="B175" s="13" t="s">
        <v>64</v>
      </c>
      <c r="C175" s="13" t="s">
        <v>42</v>
      </c>
      <c r="D175" s="13" t="s">
        <v>36</v>
      </c>
      <c r="E175" s="22" t="s">
        <v>82</v>
      </c>
      <c r="F175" s="17">
        <v>600</v>
      </c>
      <c r="G175" s="19">
        <v>785295</v>
      </c>
    </row>
    <row r="176" spans="1:7" ht="111.75" customHeight="1">
      <c r="A176" s="21" t="s">
        <v>177</v>
      </c>
      <c r="B176" s="13" t="s">
        <v>64</v>
      </c>
      <c r="C176" s="13" t="s">
        <v>42</v>
      </c>
      <c r="D176" s="13" t="s">
        <v>36</v>
      </c>
      <c r="E176" s="22" t="s">
        <v>178</v>
      </c>
      <c r="F176" s="17">
        <v>200</v>
      </c>
      <c r="G176" s="19">
        <f>52080+4620</f>
        <v>56700</v>
      </c>
    </row>
    <row r="177" spans="1:7" ht="126.75" customHeight="1">
      <c r="A177" s="21" t="s">
        <v>160</v>
      </c>
      <c r="B177" s="13" t="s">
        <v>64</v>
      </c>
      <c r="C177" s="13" t="s">
        <v>42</v>
      </c>
      <c r="D177" s="13" t="s">
        <v>36</v>
      </c>
      <c r="E177" s="17" t="s">
        <v>84</v>
      </c>
      <c r="F177" s="13" t="s">
        <v>21</v>
      </c>
      <c r="G177" s="19">
        <f>9222420.32+285873.24</f>
        <v>9508293.56</v>
      </c>
    </row>
    <row r="178" spans="1:7" ht="68.25" customHeight="1">
      <c r="A178" s="21" t="s">
        <v>110</v>
      </c>
      <c r="B178" s="13" t="s">
        <v>64</v>
      </c>
      <c r="C178" s="13" t="s">
        <v>42</v>
      </c>
      <c r="D178" s="13" t="s">
        <v>36</v>
      </c>
      <c r="E178" s="17" t="s">
        <v>84</v>
      </c>
      <c r="F178" s="13" t="s">
        <v>24</v>
      </c>
      <c r="G178" s="19">
        <f>1671264.74+3365.02+48632.43+8302.71</f>
        <v>1731564.9</v>
      </c>
    </row>
    <row r="179" spans="1:7" ht="44.25" customHeight="1">
      <c r="A179" s="21" t="s">
        <v>111</v>
      </c>
      <c r="B179" s="13" t="s">
        <v>64</v>
      </c>
      <c r="C179" s="13" t="s">
        <v>42</v>
      </c>
      <c r="D179" s="13" t="s">
        <v>36</v>
      </c>
      <c r="E179" s="17" t="s">
        <v>84</v>
      </c>
      <c r="F179" s="13" t="s">
        <v>26</v>
      </c>
      <c r="G179" s="19">
        <v>22500</v>
      </c>
    </row>
    <row r="180" spans="1:7" ht="87.75" customHeight="1">
      <c r="A180" s="21" t="s">
        <v>218</v>
      </c>
      <c r="B180" s="13" t="s">
        <v>64</v>
      </c>
      <c r="C180" s="13" t="s">
        <v>42</v>
      </c>
      <c r="D180" s="13" t="s">
        <v>36</v>
      </c>
      <c r="E180" s="17" t="s">
        <v>207</v>
      </c>
      <c r="F180" s="13" t="s">
        <v>33</v>
      </c>
      <c r="G180" s="19">
        <v>40000</v>
      </c>
    </row>
    <row r="181" spans="1:7" ht="87.75" customHeight="1">
      <c r="A181" s="29" t="s">
        <v>321</v>
      </c>
      <c r="B181" s="13" t="s">
        <v>64</v>
      </c>
      <c r="C181" s="13" t="s">
        <v>42</v>
      </c>
      <c r="D181" s="13" t="s">
        <v>36</v>
      </c>
      <c r="E181" s="17" t="s">
        <v>320</v>
      </c>
      <c r="F181" s="13" t="s">
        <v>24</v>
      </c>
      <c r="G181" s="19">
        <v>15000</v>
      </c>
    </row>
    <row r="182" spans="1:7" ht="69" customHeight="1">
      <c r="A182" s="21" t="s">
        <v>161</v>
      </c>
      <c r="B182" s="13" t="s">
        <v>64</v>
      </c>
      <c r="C182" s="13" t="s">
        <v>42</v>
      </c>
      <c r="D182" s="13" t="s">
        <v>36</v>
      </c>
      <c r="E182" s="17" t="s">
        <v>162</v>
      </c>
      <c r="F182" s="13" t="s">
        <v>24</v>
      </c>
      <c r="G182" s="19">
        <f>30000-10000</f>
        <v>20000</v>
      </c>
    </row>
    <row r="183" spans="1:7" ht="82.5" customHeight="1">
      <c r="A183" s="21" t="s">
        <v>373</v>
      </c>
      <c r="B183" s="13" t="s">
        <v>64</v>
      </c>
      <c r="C183" s="13" t="s">
        <v>42</v>
      </c>
      <c r="D183" s="13" t="s">
        <v>36</v>
      </c>
      <c r="E183" s="17" t="s">
        <v>162</v>
      </c>
      <c r="F183" s="13" t="s">
        <v>33</v>
      </c>
      <c r="G183" s="19">
        <v>10000</v>
      </c>
    </row>
    <row r="184" spans="1:7" ht="85.5" customHeight="1">
      <c r="A184" s="21" t="s">
        <v>100</v>
      </c>
      <c r="B184" s="13" t="s">
        <v>64</v>
      </c>
      <c r="C184" s="13" t="s">
        <v>42</v>
      </c>
      <c r="D184" s="13" t="s">
        <v>36</v>
      </c>
      <c r="E184" s="17" t="s">
        <v>92</v>
      </c>
      <c r="F184" s="13" t="s">
        <v>24</v>
      </c>
      <c r="G184" s="19">
        <v>10000</v>
      </c>
    </row>
    <row r="185" spans="1:7" ht="84.75" customHeight="1">
      <c r="A185" s="21" t="s">
        <v>404</v>
      </c>
      <c r="B185" s="13" t="s">
        <v>64</v>
      </c>
      <c r="C185" s="13" t="s">
        <v>42</v>
      </c>
      <c r="D185" s="13" t="s">
        <v>36</v>
      </c>
      <c r="E185" s="17" t="s">
        <v>79</v>
      </c>
      <c r="F185" s="13" t="s">
        <v>24</v>
      </c>
      <c r="G185" s="19">
        <v>10000</v>
      </c>
    </row>
    <row r="186" spans="1:7" ht="56.25">
      <c r="A186" s="29" t="s">
        <v>363</v>
      </c>
      <c r="B186" s="13" t="s">
        <v>64</v>
      </c>
      <c r="C186" s="13" t="s">
        <v>42</v>
      </c>
      <c r="D186" s="13" t="s">
        <v>36</v>
      </c>
      <c r="E186" s="17" t="s">
        <v>362</v>
      </c>
      <c r="F186" s="13" t="s">
        <v>24</v>
      </c>
      <c r="G186" s="19">
        <v>30000</v>
      </c>
    </row>
    <row r="187" spans="1:7" ht="142.5" customHeight="1">
      <c r="A187" s="21" t="s">
        <v>116</v>
      </c>
      <c r="B187" s="13" t="s">
        <v>64</v>
      </c>
      <c r="C187" s="13" t="s">
        <v>42</v>
      </c>
      <c r="D187" s="13" t="s">
        <v>36</v>
      </c>
      <c r="E187" s="17" t="s">
        <v>23</v>
      </c>
      <c r="F187" s="13" t="s">
        <v>21</v>
      </c>
      <c r="G187" s="19">
        <f>3391708.42+24660.94+15045.96</f>
        <v>3431415.32</v>
      </c>
    </row>
    <row r="188" spans="1:7" ht="104.25" customHeight="1">
      <c r="A188" s="21" t="s">
        <v>117</v>
      </c>
      <c r="B188" s="13" t="s">
        <v>64</v>
      </c>
      <c r="C188" s="13" t="s">
        <v>42</v>
      </c>
      <c r="D188" s="13" t="s">
        <v>36</v>
      </c>
      <c r="E188" s="17" t="s">
        <v>23</v>
      </c>
      <c r="F188" s="13" t="s">
        <v>24</v>
      </c>
      <c r="G188" s="19">
        <f>150000+1056.17</f>
        <v>151056.17</v>
      </c>
    </row>
    <row r="189" spans="1:7" ht="88.5" customHeight="1">
      <c r="A189" s="29" t="s">
        <v>405</v>
      </c>
      <c r="B189" s="13" t="s">
        <v>64</v>
      </c>
      <c r="C189" s="13" t="s">
        <v>42</v>
      </c>
      <c r="D189" s="13" t="s">
        <v>36</v>
      </c>
      <c r="E189" s="17" t="s">
        <v>240</v>
      </c>
      <c r="F189" s="13" t="s">
        <v>24</v>
      </c>
      <c r="G189" s="19">
        <v>35000</v>
      </c>
    </row>
    <row r="190" spans="1:7" ht="128.25" customHeight="1">
      <c r="A190" s="21" t="s">
        <v>179</v>
      </c>
      <c r="B190" s="13" t="s">
        <v>64</v>
      </c>
      <c r="C190" s="13" t="s">
        <v>56</v>
      </c>
      <c r="D190" s="13" t="s">
        <v>22</v>
      </c>
      <c r="E190" s="22" t="s">
        <v>180</v>
      </c>
      <c r="F190" s="17">
        <v>300</v>
      </c>
      <c r="G190" s="19">
        <v>1241357.93</v>
      </c>
    </row>
    <row r="191" spans="1:7" ht="86.25" customHeight="1">
      <c r="A191" s="28" t="s">
        <v>190</v>
      </c>
      <c r="B191" s="13" t="s">
        <v>64</v>
      </c>
      <c r="C191" s="13" t="s">
        <v>28</v>
      </c>
      <c r="D191" s="13" t="s">
        <v>19</v>
      </c>
      <c r="E191" s="17" t="s">
        <v>184</v>
      </c>
      <c r="F191" s="13" t="s">
        <v>33</v>
      </c>
      <c r="G191" s="19">
        <v>190700</v>
      </c>
    </row>
    <row r="192" spans="1:7" s="11" customFormat="1" ht="83.25" customHeight="1">
      <c r="A192" s="10" t="s">
        <v>219</v>
      </c>
      <c r="B192" s="6" t="s">
        <v>85</v>
      </c>
      <c r="C192" s="6" t="s">
        <v>15</v>
      </c>
      <c r="D192" s="6" t="s">
        <v>15</v>
      </c>
      <c r="E192" s="4" t="s">
        <v>16</v>
      </c>
      <c r="F192" s="6" t="s">
        <v>17</v>
      </c>
      <c r="G192" s="12">
        <f>SUM(G193:G209)</f>
        <v>14714148.66</v>
      </c>
    </row>
    <row r="193" spans="1:7" ht="115.5" customHeight="1">
      <c r="A193" s="29" t="s">
        <v>236</v>
      </c>
      <c r="B193" s="16" t="s">
        <v>85</v>
      </c>
      <c r="C193" s="16" t="s">
        <v>18</v>
      </c>
      <c r="D193" s="16" t="s">
        <v>29</v>
      </c>
      <c r="E193" s="17" t="s">
        <v>163</v>
      </c>
      <c r="F193" s="16" t="s">
        <v>24</v>
      </c>
      <c r="G193" s="19">
        <v>154000</v>
      </c>
    </row>
    <row r="194" spans="1:7" ht="87.75" customHeight="1">
      <c r="A194" s="21" t="s">
        <v>364</v>
      </c>
      <c r="B194" s="16" t="s">
        <v>85</v>
      </c>
      <c r="C194" s="16" t="s">
        <v>18</v>
      </c>
      <c r="D194" s="16" t="s">
        <v>29</v>
      </c>
      <c r="E194" s="17" t="s">
        <v>370</v>
      </c>
      <c r="F194" s="16" t="s">
        <v>24</v>
      </c>
      <c r="G194" s="19">
        <v>100000</v>
      </c>
    </row>
    <row r="195" spans="1:7" ht="111" customHeight="1">
      <c r="A195" s="30" t="s">
        <v>237</v>
      </c>
      <c r="B195" s="16" t="s">
        <v>85</v>
      </c>
      <c r="C195" s="16" t="s">
        <v>18</v>
      </c>
      <c r="D195" s="16" t="s">
        <v>29</v>
      </c>
      <c r="E195" s="17" t="s">
        <v>251</v>
      </c>
      <c r="F195" s="16" t="s">
        <v>24</v>
      </c>
      <c r="G195" s="19">
        <v>200000</v>
      </c>
    </row>
    <row r="196" spans="1:7" ht="70.5" customHeight="1">
      <c r="A196" s="30" t="s">
        <v>407</v>
      </c>
      <c r="B196" s="16" t="s">
        <v>85</v>
      </c>
      <c r="C196" s="16" t="s">
        <v>18</v>
      </c>
      <c r="D196" s="16" t="s">
        <v>29</v>
      </c>
      <c r="E196" s="17" t="s">
        <v>406</v>
      </c>
      <c r="F196" s="16" t="s">
        <v>24</v>
      </c>
      <c r="G196" s="19">
        <v>100000</v>
      </c>
    </row>
    <row r="197" spans="1:7" ht="138" customHeight="1">
      <c r="A197" s="21" t="s">
        <v>116</v>
      </c>
      <c r="B197" s="16" t="s">
        <v>85</v>
      </c>
      <c r="C197" s="16" t="s">
        <v>18</v>
      </c>
      <c r="D197" s="16" t="s">
        <v>29</v>
      </c>
      <c r="E197" s="17" t="s">
        <v>23</v>
      </c>
      <c r="F197" s="16" t="s">
        <v>21</v>
      </c>
      <c r="G197" s="19">
        <v>8060964.5</v>
      </c>
    </row>
    <row r="198" spans="1:7" ht="101.25" customHeight="1">
      <c r="A198" s="21" t="s">
        <v>117</v>
      </c>
      <c r="B198" s="16" t="s">
        <v>85</v>
      </c>
      <c r="C198" s="16" t="s">
        <v>18</v>
      </c>
      <c r="D198" s="16" t="s">
        <v>29</v>
      </c>
      <c r="E198" s="17" t="s">
        <v>23</v>
      </c>
      <c r="F198" s="16" t="s">
        <v>24</v>
      </c>
      <c r="G198" s="19">
        <f>568626.69+1023.06+15279.98</f>
        <v>584929.73</v>
      </c>
    </row>
    <row r="199" spans="1:7" ht="84" customHeight="1">
      <c r="A199" s="21" t="s">
        <v>201</v>
      </c>
      <c r="B199" s="16" t="s">
        <v>85</v>
      </c>
      <c r="C199" s="16" t="s">
        <v>18</v>
      </c>
      <c r="D199" s="16" t="s">
        <v>29</v>
      </c>
      <c r="E199" s="17" t="s">
        <v>196</v>
      </c>
      <c r="F199" s="16" t="s">
        <v>24</v>
      </c>
      <c r="G199" s="19">
        <v>21000</v>
      </c>
    </row>
    <row r="200" spans="1:7" ht="69.75" customHeight="1">
      <c r="A200" s="21" t="s">
        <v>245</v>
      </c>
      <c r="B200" s="16" t="s">
        <v>85</v>
      </c>
      <c r="C200" s="16" t="s">
        <v>18</v>
      </c>
      <c r="D200" s="16" t="s">
        <v>29</v>
      </c>
      <c r="E200" s="17" t="s">
        <v>244</v>
      </c>
      <c r="F200" s="16" t="s">
        <v>24</v>
      </c>
      <c r="G200" s="19">
        <f>845313.97+40457.65</f>
        <v>885771.62</v>
      </c>
    </row>
    <row r="201" spans="1:7" ht="56.25" customHeight="1">
      <c r="A201" s="21" t="s">
        <v>335</v>
      </c>
      <c r="B201" s="16" t="s">
        <v>85</v>
      </c>
      <c r="C201" s="16" t="s">
        <v>18</v>
      </c>
      <c r="D201" s="16" t="s">
        <v>29</v>
      </c>
      <c r="E201" s="17" t="s">
        <v>244</v>
      </c>
      <c r="F201" s="16" t="s">
        <v>26</v>
      </c>
      <c r="G201" s="19">
        <v>30000</v>
      </c>
    </row>
    <row r="202" spans="1:7" ht="123" customHeight="1">
      <c r="A202" s="28" t="s">
        <v>376</v>
      </c>
      <c r="B202" s="16" t="s">
        <v>85</v>
      </c>
      <c r="C202" s="16" t="s">
        <v>18</v>
      </c>
      <c r="D202" s="16" t="s">
        <v>29</v>
      </c>
      <c r="E202" s="17" t="s">
        <v>374</v>
      </c>
      <c r="F202" s="16" t="s">
        <v>24</v>
      </c>
      <c r="G202" s="19">
        <v>100000</v>
      </c>
    </row>
    <row r="203" spans="1:7" ht="56.25" customHeight="1">
      <c r="A203" s="29" t="s">
        <v>377</v>
      </c>
      <c r="B203" s="16" t="s">
        <v>85</v>
      </c>
      <c r="C203" s="16" t="s">
        <v>18</v>
      </c>
      <c r="D203" s="16" t="s">
        <v>29</v>
      </c>
      <c r="E203" s="17" t="s">
        <v>375</v>
      </c>
      <c r="F203" s="16" t="s">
        <v>26</v>
      </c>
      <c r="G203" s="19">
        <v>10000</v>
      </c>
    </row>
    <row r="204" spans="1:7" ht="79.5" customHeight="1">
      <c r="A204" s="29" t="s">
        <v>409</v>
      </c>
      <c r="B204" s="16" t="s">
        <v>85</v>
      </c>
      <c r="C204" s="16" t="s">
        <v>22</v>
      </c>
      <c r="D204" s="16" t="s">
        <v>27</v>
      </c>
      <c r="E204" s="17" t="s">
        <v>408</v>
      </c>
      <c r="F204" s="16" t="s">
        <v>24</v>
      </c>
      <c r="G204" s="19">
        <f>44147.25-17522.45-176.99</f>
        <v>26447.809999999998</v>
      </c>
    </row>
    <row r="205" spans="1:7" ht="105.75" customHeight="1">
      <c r="A205" s="29" t="s">
        <v>411</v>
      </c>
      <c r="B205" s="16" t="s">
        <v>85</v>
      </c>
      <c r="C205" s="16" t="s">
        <v>22</v>
      </c>
      <c r="D205" s="16" t="s">
        <v>37</v>
      </c>
      <c r="E205" s="17" t="s">
        <v>410</v>
      </c>
      <c r="F205" s="16" t="s">
        <v>24</v>
      </c>
      <c r="G205" s="19">
        <v>150000</v>
      </c>
    </row>
    <row r="206" spans="1:7" ht="108.75" customHeight="1">
      <c r="A206" s="30" t="s">
        <v>235</v>
      </c>
      <c r="B206" s="16" t="s">
        <v>85</v>
      </c>
      <c r="C206" s="16" t="s">
        <v>22</v>
      </c>
      <c r="D206" s="16" t="s">
        <v>37</v>
      </c>
      <c r="E206" s="17" t="s">
        <v>234</v>
      </c>
      <c r="F206" s="16" t="s">
        <v>24</v>
      </c>
      <c r="G206" s="19">
        <v>210000</v>
      </c>
    </row>
    <row r="207" spans="1:7" ht="74.25" customHeight="1">
      <c r="A207" s="30" t="s">
        <v>413</v>
      </c>
      <c r="B207" s="16" t="s">
        <v>85</v>
      </c>
      <c r="C207" s="16" t="s">
        <v>22</v>
      </c>
      <c r="D207" s="16" t="s">
        <v>37</v>
      </c>
      <c r="E207" s="17" t="s">
        <v>412</v>
      </c>
      <c r="F207" s="16" t="s">
        <v>24</v>
      </c>
      <c r="G207" s="19">
        <v>100000</v>
      </c>
    </row>
    <row r="208" spans="1:7" ht="109.5" customHeight="1">
      <c r="A208" s="31" t="s">
        <v>103</v>
      </c>
      <c r="B208" s="16" t="s">
        <v>85</v>
      </c>
      <c r="C208" s="16" t="s">
        <v>42</v>
      </c>
      <c r="D208" s="16" t="s">
        <v>27</v>
      </c>
      <c r="E208" s="17" t="s">
        <v>91</v>
      </c>
      <c r="F208" s="16" t="s">
        <v>24</v>
      </c>
      <c r="G208" s="19">
        <v>8000</v>
      </c>
    </row>
    <row r="209" spans="1:7" ht="111" customHeight="1">
      <c r="A209" s="31" t="s">
        <v>220</v>
      </c>
      <c r="B209" s="16" t="s">
        <v>85</v>
      </c>
      <c r="C209" s="16" t="s">
        <v>56</v>
      </c>
      <c r="D209" s="16" t="s">
        <v>22</v>
      </c>
      <c r="E209" s="17" t="s">
        <v>209</v>
      </c>
      <c r="F209" s="16" t="s">
        <v>210</v>
      </c>
      <c r="G209" s="19">
        <v>3973035</v>
      </c>
    </row>
    <row r="210" spans="1:7" s="11" customFormat="1" ht="47.25" customHeight="1">
      <c r="A210" s="10" t="s">
        <v>386</v>
      </c>
      <c r="B210" s="6" t="s">
        <v>86</v>
      </c>
      <c r="C210" s="6" t="s">
        <v>15</v>
      </c>
      <c r="D210" s="6" t="s">
        <v>15</v>
      </c>
      <c r="E210" s="4" t="s">
        <v>16</v>
      </c>
      <c r="F210" s="6" t="s">
        <v>17</v>
      </c>
      <c r="G210" s="12">
        <f>SUM(G211:G220)</f>
        <v>3756133.8000000003</v>
      </c>
    </row>
    <row r="211" spans="1:7" s="11" customFormat="1" ht="75">
      <c r="A211" s="28" t="s">
        <v>201</v>
      </c>
      <c r="B211" s="16" t="s">
        <v>86</v>
      </c>
      <c r="C211" s="16" t="s">
        <v>18</v>
      </c>
      <c r="D211" s="16" t="s">
        <v>34</v>
      </c>
      <c r="E211" s="13" t="s">
        <v>196</v>
      </c>
      <c r="F211" s="16" t="s">
        <v>24</v>
      </c>
      <c r="G211" s="19">
        <v>9000</v>
      </c>
    </row>
    <row r="212" spans="1:7" ht="127.5" customHeight="1">
      <c r="A212" s="32" t="s">
        <v>87</v>
      </c>
      <c r="B212" s="16" t="s">
        <v>86</v>
      </c>
      <c r="C212" s="16" t="s">
        <v>18</v>
      </c>
      <c r="D212" s="16" t="s">
        <v>34</v>
      </c>
      <c r="E212" s="17" t="s">
        <v>88</v>
      </c>
      <c r="F212" s="16" t="s">
        <v>21</v>
      </c>
      <c r="G212" s="19">
        <f>1695631.11+38087.62</f>
        <v>1733718.7300000002</v>
      </c>
    </row>
    <row r="213" spans="1:7" ht="85.5" customHeight="1">
      <c r="A213" s="32" t="s">
        <v>112</v>
      </c>
      <c r="B213" s="16" t="s">
        <v>86</v>
      </c>
      <c r="C213" s="16" t="s">
        <v>18</v>
      </c>
      <c r="D213" s="16" t="s">
        <v>34</v>
      </c>
      <c r="E213" s="17" t="s">
        <v>88</v>
      </c>
      <c r="F213" s="16" t="s">
        <v>24</v>
      </c>
      <c r="G213" s="19">
        <f>325252.15+365.38+2495.21</f>
        <v>328112.74000000005</v>
      </c>
    </row>
    <row r="214" spans="1:7" ht="125.25" customHeight="1">
      <c r="A214" s="32" t="s">
        <v>89</v>
      </c>
      <c r="B214" s="16" t="s">
        <v>86</v>
      </c>
      <c r="C214" s="16" t="s">
        <v>18</v>
      </c>
      <c r="D214" s="16" t="s">
        <v>34</v>
      </c>
      <c r="E214" s="17" t="s">
        <v>90</v>
      </c>
      <c r="F214" s="16" t="s">
        <v>21</v>
      </c>
      <c r="G214" s="19">
        <v>1173254.33</v>
      </c>
    </row>
    <row r="215" spans="1:7" ht="156" customHeight="1">
      <c r="A215" s="29" t="s">
        <v>343</v>
      </c>
      <c r="B215" s="16" t="s">
        <v>86</v>
      </c>
      <c r="C215" s="16" t="s">
        <v>18</v>
      </c>
      <c r="D215" s="16" t="s">
        <v>34</v>
      </c>
      <c r="E215" s="17" t="s">
        <v>339</v>
      </c>
      <c r="F215" s="16" t="s">
        <v>21</v>
      </c>
      <c r="G215" s="19">
        <f>295564+15384</f>
        <v>310948</v>
      </c>
    </row>
    <row r="216" spans="1:7" ht="124.5" customHeight="1">
      <c r="A216" s="30" t="s">
        <v>378</v>
      </c>
      <c r="B216" s="16" t="s">
        <v>86</v>
      </c>
      <c r="C216" s="16" t="s">
        <v>18</v>
      </c>
      <c r="D216" s="16" t="s">
        <v>34</v>
      </c>
      <c r="E216" s="17" t="s">
        <v>380</v>
      </c>
      <c r="F216" s="16" t="s">
        <v>24</v>
      </c>
      <c r="G216" s="19">
        <v>3600</v>
      </c>
    </row>
    <row r="217" spans="1:7" ht="171" customHeight="1">
      <c r="A217" s="30" t="s">
        <v>379</v>
      </c>
      <c r="B217" s="16" t="s">
        <v>86</v>
      </c>
      <c r="C217" s="16" t="s">
        <v>18</v>
      </c>
      <c r="D217" s="16" t="s">
        <v>34</v>
      </c>
      <c r="E217" s="17" t="s">
        <v>381</v>
      </c>
      <c r="F217" s="16" t="s">
        <v>21</v>
      </c>
      <c r="G217" s="19">
        <f>46908+2467</f>
        <v>49375</v>
      </c>
    </row>
    <row r="218" spans="1:7" ht="169.5" customHeight="1">
      <c r="A218" s="30" t="s">
        <v>344</v>
      </c>
      <c r="B218" s="16" t="s">
        <v>86</v>
      </c>
      <c r="C218" s="16" t="s">
        <v>18</v>
      </c>
      <c r="D218" s="16" t="s">
        <v>34</v>
      </c>
      <c r="E218" s="17" t="s">
        <v>340</v>
      </c>
      <c r="F218" s="16" t="s">
        <v>21</v>
      </c>
      <c r="G218" s="19">
        <f>46908+2467</f>
        <v>49375</v>
      </c>
    </row>
    <row r="219" spans="1:7" ht="174.75" customHeight="1">
      <c r="A219" s="30" t="s">
        <v>345</v>
      </c>
      <c r="B219" s="16" t="s">
        <v>86</v>
      </c>
      <c r="C219" s="16" t="s">
        <v>18</v>
      </c>
      <c r="D219" s="16" t="s">
        <v>34</v>
      </c>
      <c r="E219" s="17" t="s">
        <v>341</v>
      </c>
      <c r="F219" s="16" t="s">
        <v>21</v>
      </c>
      <c r="G219" s="19">
        <f>46908+2467</f>
        <v>49375</v>
      </c>
    </row>
    <row r="220" spans="1:7" ht="165" customHeight="1">
      <c r="A220" s="30" t="s">
        <v>346</v>
      </c>
      <c r="B220" s="16" t="s">
        <v>86</v>
      </c>
      <c r="C220" s="16" t="s">
        <v>18</v>
      </c>
      <c r="D220" s="16" t="s">
        <v>34</v>
      </c>
      <c r="E220" s="17" t="s">
        <v>342</v>
      </c>
      <c r="F220" s="16" t="s">
        <v>21</v>
      </c>
      <c r="G220" s="19">
        <f>46908+2467</f>
        <v>49375</v>
      </c>
    </row>
    <row r="221" spans="1:7" ht="51.75" customHeight="1">
      <c r="A221" s="18" t="s">
        <v>113</v>
      </c>
      <c r="B221" s="6" t="s">
        <v>101</v>
      </c>
      <c r="C221" s="6" t="s">
        <v>15</v>
      </c>
      <c r="D221" s="6" t="s">
        <v>15</v>
      </c>
      <c r="E221" s="4" t="s">
        <v>16</v>
      </c>
      <c r="F221" s="6" t="s">
        <v>17</v>
      </c>
      <c r="G221" s="20">
        <f>SUM(G222:G255)</f>
        <v>35039624.56</v>
      </c>
    </row>
    <row r="222" spans="1:7" ht="143.25" customHeight="1">
      <c r="A222" s="21" t="s">
        <v>116</v>
      </c>
      <c r="B222" s="16" t="s">
        <v>101</v>
      </c>
      <c r="C222" s="16" t="s">
        <v>18</v>
      </c>
      <c r="D222" s="16" t="s">
        <v>29</v>
      </c>
      <c r="E222" s="13" t="s">
        <v>23</v>
      </c>
      <c r="F222" s="16" t="s">
        <v>21</v>
      </c>
      <c r="G222" s="19">
        <v>5696204.01</v>
      </c>
    </row>
    <row r="223" spans="1:7" ht="111" customHeight="1">
      <c r="A223" s="21" t="s">
        <v>117</v>
      </c>
      <c r="B223" s="16" t="s">
        <v>101</v>
      </c>
      <c r="C223" s="16" t="s">
        <v>18</v>
      </c>
      <c r="D223" s="16" t="s">
        <v>29</v>
      </c>
      <c r="E223" s="13" t="s">
        <v>23</v>
      </c>
      <c r="F223" s="16" t="s">
        <v>24</v>
      </c>
      <c r="G223" s="19">
        <f>38000+730.76+362.25</f>
        <v>39093.01</v>
      </c>
    </row>
    <row r="224" spans="1:7" ht="82.5" customHeight="1">
      <c r="A224" s="21" t="s">
        <v>201</v>
      </c>
      <c r="B224" s="16" t="s">
        <v>101</v>
      </c>
      <c r="C224" s="16" t="s">
        <v>18</v>
      </c>
      <c r="D224" s="16" t="s">
        <v>29</v>
      </c>
      <c r="E224" s="13" t="s">
        <v>196</v>
      </c>
      <c r="F224" s="16" t="s">
        <v>24</v>
      </c>
      <c r="G224" s="19">
        <v>24500</v>
      </c>
    </row>
    <row r="225" spans="1:7" ht="121.5" customHeight="1">
      <c r="A225" s="21" t="s">
        <v>294</v>
      </c>
      <c r="B225" s="16" t="s">
        <v>101</v>
      </c>
      <c r="C225" s="16" t="s">
        <v>22</v>
      </c>
      <c r="D225" s="16" t="s">
        <v>27</v>
      </c>
      <c r="E225" s="13" t="s">
        <v>182</v>
      </c>
      <c r="F225" s="16" t="s">
        <v>24</v>
      </c>
      <c r="G225" s="19">
        <v>81855.62</v>
      </c>
    </row>
    <row r="226" spans="1:7" ht="166.5" customHeight="1">
      <c r="A226" s="29" t="s">
        <v>292</v>
      </c>
      <c r="B226" s="16" t="s">
        <v>101</v>
      </c>
      <c r="C226" s="16" t="s">
        <v>22</v>
      </c>
      <c r="D226" s="16" t="s">
        <v>27</v>
      </c>
      <c r="E226" s="17" t="s">
        <v>293</v>
      </c>
      <c r="F226" s="17">
        <v>200</v>
      </c>
      <c r="G226" s="19">
        <v>101433.22</v>
      </c>
    </row>
    <row r="227" spans="1:7" ht="105" customHeight="1">
      <c r="A227" s="28" t="s">
        <v>249</v>
      </c>
      <c r="B227" s="13" t="s">
        <v>101</v>
      </c>
      <c r="C227" s="13" t="s">
        <v>22</v>
      </c>
      <c r="D227" s="13" t="s">
        <v>35</v>
      </c>
      <c r="E227" s="17" t="s">
        <v>250</v>
      </c>
      <c r="F227" s="13" t="s">
        <v>24</v>
      </c>
      <c r="G227" s="19">
        <f>2651299.67+305778.63+500000</f>
        <v>3457078.3</v>
      </c>
    </row>
    <row r="228" spans="1:8" ht="107.25" customHeight="1">
      <c r="A228" s="21" t="s">
        <v>296</v>
      </c>
      <c r="B228" s="13" t="s">
        <v>101</v>
      </c>
      <c r="C228" s="13" t="s">
        <v>22</v>
      </c>
      <c r="D228" s="13" t="s">
        <v>36</v>
      </c>
      <c r="E228" s="22" t="s">
        <v>295</v>
      </c>
      <c r="F228" s="13" t="s">
        <v>198</v>
      </c>
      <c r="G228" s="19">
        <f>1111172.11+111117.21</f>
        <v>1222289.32</v>
      </c>
      <c r="H228" s="34"/>
    </row>
    <row r="229" spans="1:7" ht="141.75" customHeight="1">
      <c r="A229" s="21" t="s">
        <v>371</v>
      </c>
      <c r="B229" s="13" t="s">
        <v>101</v>
      </c>
      <c r="C229" s="13" t="s">
        <v>22</v>
      </c>
      <c r="D229" s="13" t="s">
        <v>36</v>
      </c>
      <c r="E229" s="22" t="s">
        <v>372</v>
      </c>
      <c r="F229" s="13" t="s">
        <v>198</v>
      </c>
      <c r="G229" s="19">
        <f>3109098.55+261164.28+337026.28</f>
        <v>3707289.1099999994</v>
      </c>
    </row>
    <row r="230" spans="1:7" ht="81.75" customHeight="1">
      <c r="A230" s="29" t="s">
        <v>415</v>
      </c>
      <c r="B230" s="13" t="s">
        <v>101</v>
      </c>
      <c r="C230" s="13" t="s">
        <v>22</v>
      </c>
      <c r="D230" s="13" t="s">
        <v>36</v>
      </c>
      <c r="E230" s="22" t="s">
        <v>414</v>
      </c>
      <c r="F230" s="13" t="s">
        <v>24</v>
      </c>
      <c r="G230" s="19">
        <f>250000-50000</f>
        <v>200000</v>
      </c>
    </row>
    <row r="231" spans="1:7" ht="72" customHeight="1">
      <c r="A231" s="29" t="s">
        <v>347</v>
      </c>
      <c r="B231" s="13" t="s">
        <v>101</v>
      </c>
      <c r="C231" s="13" t="s">
        <v>22</v>
      </c>
      <c r="D231" s="13" t="s">
        <v>36</v>
      </c>
      <c r="E231" s="17" t="s">
        <v>348</v>
      </c>
      <c r="F231" s="17">
        <v>200</v>
      </c>
      <c r="G231" s="19">
        <f>246813.34-50000</f>
        <v>196813.34</v>
      </c>
    </row>
    <row r="232" spans="1:7" ht="120" customHeight="1">
      <c r="A232" s="29" t="s">
        <v>354</v>
      </c>
      <c r="B232" s="13" t="s">
        <v>101</v>
      </c>
      <c r="C232" s="13" t="s">
        <v>22</v>
      </c>
      <c r="D232" s="13" t="s">
        <v>36</v>
      </c>
      <c r="E232" s="17" t="s">
        <v>353</v>
      </c>
      <c r="F232" s="17">
        <v>200</v>
      </c>
      <c r="G232" s="19">
        <f>206778.8</f>
        <v>206778.8</v>
      </c>
    </row>
    <row r="233" spans="1:7" ht="138.75" customHeight="1">
      <c r="A233" s="29" t="s">
        <v>417</v>
      </c>
      <c r="B233" s="13" t="s">
        <v>101</v>
      </c>
      <c r="C233" s="13" t="s">
        <v>22</v>
      </c>
      <c r="D233" s="13" t="s">
        <v>36</v>
      </c>
      <c r="E233" s="17" t="s">
        <v>416</v>
      </c>
      <c r="F233" s="17">
        <v>200</v>
      </c>
      <c r="G233" s="19">
        <v>12104450.55</v>
      </c>
    </row>
    <row r="234" spans="1:7" ht="67.5" customHeight="1">
      <c r="A234" s="21" t="s">
        <v>114</v>
      </c>
      <c r="B234" s="13" t="s">
        <v>101</v>
      </c>
      <c r="C234" s="13" t="s">
        <v>22</v>
      </c>
      <c r="D234" s="13" t="s">
        <v>36</v>
      </c>
      <c r="E234" s="17" t="s">
        <v>30</v>
      </c>
      <c r="F234" s="13" t="s">
        <v>24</v>
      </c>
      <c r="G234" s="19">
        <f>184021-39276.08</f>
        <v>144744.91999999998</v>
      </c>
    </row>
    <row r="235" spans="1:7" ht="86.25" customHeight="1">
      <c r="A235" s="28" t="s">
        <v>169</v>
      </c>
      <c r="B235" s="13" t="s">
        <v>101</v>
      </c>
      <c r="C235" s="13" t="s">
        <v>27</v>
      </c>
      <c r="D235" s="13" t="s">
        <v>18</v>
      </c>
      <c r="E235" s="17" t="s">
        <v>164</v>
      </c>
      <c r="F235" s="13" t="s">
        <v>24</v>
      </c>
      <c r="G235" s="19">
        <v>80000</v>
      </c>
    </row>
    <row r="236" spans="1:7" ht="73.5" customHeight="1">
      <c r="A236" s="28" t="s">
        <v>205</v>
      </c>
      <c r="B236" s="13" t="s">
        <v>101</v>
      </c>
      <c r="C236" s="13" t="s">
        <v>27</v>
      </c>
      <c r="D236" s="13" t="s">
        <v>18</v>
      </c>
      <c r="E236" s="17" t="s">
        <v>193</v>
      </c>
      <c r="F236" s="13" t="s">
        <v>24</v>
      </c>
      <c r="G236" s="19">
        <v>402341.38</v>
      </c>
    </row>
    <row r="237" spans="1:7" ht="96" customHeight="1">
      <c r="A237" s="30" t="s">
        <v>259</v>
      </c>
      <c r="B237" s="13" t="s">
        <v>101</v>
      </c>
      <c r="C237" s="13" t="s">
        <v>27</v>
      </c>
      <c r="D237" s="13" t="s">
        <v>18</v>
      </c>
      <c r="E237" s="17" t="s">
        <v>257</v>
      </c>
      <c r="F237" s="13" t="s">
        <v>24</v>
      </c>
      <c r="G237" s="19">
        <v>130000</v>
      </c>
    </row>
    <row r="238" spans="1:7" ht="219" customHeight="1">
      <c r="A238" s="30" t="s">
        <v>298</v>
      </c>
      <c r="B238" s="13" t="s">
        <v>101</v>
      </c>
      <c r="C238" s="13" t="s">
        <v>27</v>
      </c>
      <c r="D238" s="13" t="s">
        <v>18</v>
      </c>
      <c r="E238" s="17" t="s">
        <v>297</v>
      </c>
      <c r="F238" s="13" t="s">
        <v>26</v>
      </c>
      <c r="G238" s="19">
        <v>456067.61</v>
      </c>
    </row>
    <row r="239" spans="1:7" ht="102.75" customHeight="1">
      <c r="A239" s="30" t="s">
        <v>352</v>
      </c>
      <c r="B239" s="13" t="s">
        <v>101</v>
      </c>
      <c r="C239" s="13" t="s">
        <v>27</v>
      </c>
      <c r="D239" s="13" t="s">
        <v>19</v>
      </c>
      <c r="E239" s="17" t="s">
        <v>351</v>
      </c>
      <c r="F239" s="13" t="s">
        <v>24</v>
      </c>
      <c r="G239" s="19">
        <f>451343.67+477531.27+297960.65-7643.26-10000</f>
        <v>1209192.3299999998</v>
      </c>
    </row>
    <row r="240" spans="1:7" ht="135.75" customHeight="1">
      <c r="A240" s="30" t="s">
        <v>426</v>
      </c>
      <c r="B240" s="13" t="s">
        <v>101</v>
      </c>
      <c r="C240" s="13" t="s">
        <v>27</v>
      </c>
      <c r="D240" s="13" t="s">
        <v>19</v>
      </c>
      <c r="E240" s="17" t="s">
        <v>425</v>
      </c>
      <c r="F240" s="13" t="s">
        <v>24</v>
      </c>
      <c r="G240" s="19">
        <v>54453.94</v>
      </c>
    </row>
    <row r="241" spans="1:7" ht="105.75" customHeight="1">
      <c r="A241" s="28" t="s">
        <v>253</v>
      </c>
      <c r="B241" s="13" t="s">
        <v>101</v>
      </c>
      <c r="C241" s="13" t="s">
        <v>27</v>
      </c>
      <c r="D241" s="13" t="s">
        <v>19</v>
      </c>
      <c r="E241" s="17" t="s">
        <v>228</v>
      </c>
      <c r="F241" s="13" t="s">
        <v>198</v>
      </c>
      <c r="G241" s="19">
        <v>706694.36</v>
      </c>
    </row>
    <row r="242" spans="1:7" ht="105" customHeight="1">
      <c r="A242" s="28" t="s">
        <v>299</v>
      </c>
      <c r="B242" s="13" t="s">
        <v>101</v>
      </c>
      <c r="C242" s="13" t="s">
        <v>27</v>
      </c>
      <c r="D242" s="13" t="s">
        <v>19</v>
      </c>
      <c r="E242" s="17" t="s">
        <v>327</v>
      </c>
      <c r="F242" s="13" t="s">
        <v>198</v>
      </c>
      <c r="G242" s="19">
        <v>500000</v>
      </c>
    </row>
    <row r="243" spans="1:7" ht="85.5" customHeight="1">
      <c r="A243" s="28" t="s">
        <v>231</v>
      </c>
      <c r="B243" s="13" t="s">
        <v>229</v>
      </c>
      <c r="C243" s="13" t="s">
        <v>230</v>
      </c>
      <c r="D243" s="13" t="s">
        <v>19</v>
      </c>
      <c r="E243" s="17" t="s">
        <v>252</v>
      </c>
      <c r="F243" s="13" t="s">
        <v>24</v>
      </c>
      <c r="G243" s="19">
        <f>1600000+100029.84</f>
        <v>1700029.84</v>
      </c>
    </row>
    <row r="244" spans="1:7" ht="85.5" customHeight="1">
      <c r="A244" s="30" t="s">
        <v>260</v>
      </c>
      <c r="B244" s="13" t="s">
        <v>101</v>
      </c>
      <c r="C244" s="13" t="s">
        <v>27</v>
      </c>
      <c r="D244" s="13" t="s">
        <v>19</v>
      </c>
      <c r="E244" s="17" t="s">
        <v>258</v>
      </c>
      <c r="F244" s="13" t="s">
        <v>24</v>
      </c>
      <c r="G244" s="19">
        <v>600000</v>
      </c>
    </row>
    <row r="245" spans="1:7" ht="129.75" customHeight="1">
      <c r="A245" s="30" t="s">
        <v>428</v>
      </c>
      <c r="B245" s="13" t="s">
        <v>101</v>
      </c>
      <c r="C245" s="13" t="s">
        <v>27</v>
      </c>
      <c r="D245" s="13" t="s">
        <v>19</v>
      </c>
      <c r="E245" s="17" t="s">
        <v>427</v>
      </c>
      <c r="F245" s="13" t="s">
        <v>24</v>
      </c>
      <c r="G245" s="19">
        <v>671.04</v>
      </c>
    </row>
    <row r="246" spans="1:7" ht="99" customHeight="1">
      <c r="A246" s="30" t="s">
        <v>430</v>
      </c>
      <c r="B246" s="13" t="s">
        <v>101</v>
      </c>
      <c r="C246" s="13" t="s">
        <v>27</v>
      </c>
      <c r="D246" s="13" t="s">
        <v>19</v>
      </c>
      <c r="E246" s="17" t="s">
        <v>429</v>
      </c>
      <c r="F246" s="13" t="s">
        <v>24</v>
      </c>
      <c r="G246" s="19">
        <v>2236.8</v>
      </c>
    </row>
    <row r="247" spans="1:7" ht="99" customHeight="1">
      <c r="A247" s="30" t="s">
        <v>350</v>
      </c>
      <c r="B247" s="13" t="s">
        <v>101</v>
      </c>
      <c r="C247" s="13" t="s">
        <v>27</v>
      </c>
      <c r="D247" s="13" t="s">
        <v>19</v>
      </c>
      <c r="E247" s="17" t="s">
        <v>349</v>
      </c>
      <c r="F247" s="13" t="s">
        <v>198</v>
      </c>
      <c r="G247" s="19">
        <f>120000+130000</f>
        <v>250000</v>
      </c>
    </row>
    <row r="248" spans="1:7" ht="73.5" customHeight="1">
      <c r="A248" s="30" t="s">
        <v>419</v>
      </c>
      <c r="B248" s="13" t="s">
        <v>101</v>
      </c>
      <c r="C248" s="13" t="s">
        <v>27</v>
      </c>
      <c r="D248" s="13" t="s">
        <v>19</v>
      </c>
      <c r="E248" s="17" t="s">
        <v>418</v>
      </c>
      <c r="F248" s="13" t="s">
        <v>24</v>
      </c>
      <c r="G248" s="19">
        <v>120000</v>
      </c>
    </row>
    <row r="249" spans="1:7" ht="117" customHeight="1">
      <c r="A249" s="30" t="s">
        <v>432</v>
      </c>
      <c r="B249" s="13" t="s">
        <v>229</v>
      </c>
      <c r="C249" s="13" t="s">
        <v>27</v>
      </c>
      <c r="D249" s="13" t="s">
        <v>19</v>
      </c>
      <c r="E249" s="17" t="s">
        <v>431</v>
      </c>
      <c r="F249" s="13" t="s">
        <v>24</v>
      </c>
      <c r="G249" s="19">
        <v>524.1</v>
      </c>
    </row>
    <row r="250" spans="1:7" ht="100.5" customHeight="1">
      <c r="A250" s="30" t="s">
        <v>434</v>
      </c>
      <c r="B250" s="13" t="s">
        <v>101</v>
      </c>
      <c r="C250" s="13" t="s">
        <v>27</v>
      </c>
      <c r="D250" s="13" t="s">
        <v>19</v>
      </c>
      <c r="E250" s="17" t="s">
        <v>433</v>
      </c>
      <c r="F250" s="13" t="s">
        <v>24</v>
      </c>
      <c r="G250" s="19">
        <v>5577.35</v>
      </c>
    </row>
    <row r="251" spans="1:7" ht="67.5" customHeight="1">
      <c r="A251" s="28" t="s">
        <v>301</v>
      </c>
      <c r="B251" s="13" t="s">
        <v>101</v>
      </c>
      <c r="C251" s="13" t="s">
        <v>27</v>
      </c>
      <c r="D251" s="13" t="s">
        <v>40</v>
      </c>
      <c r="E251" s="17" t="s">
        <v>300</v>
      </c>
      <c r="F251" s="13" t="s">
        <v>24</v>
      </c>
      <c r="G251" s="19">
        <v>250000</v>
      </c>
    </row>
    <row r="252" spans="1:7" ht="91.5" customHeight="1">
      <c r="A252" s="30" t="s">
        <v>302</v>
      </c>
      <c r="B252" s="13" t="s">
        <v>101</v>
      </c>
      <c r="C252" s="13" t="s">
        <v>27</v>
      </c>
      <c r="D252" s="13" t="s">
        <v>40</v>
      </c>
      <c r="E252" s="17" t="s">
        <v>303</v>
      </c>
      <c r="F252" s="13" t="s">
        <v>24</v>
      </c>
      <c r="G252" s="19">
        <v>250000</v>
      </c>
    </row>
    <row r="253" spans="1:7" ht="108.75" customHeight="1">
      <c r="A253" s="28" t="s">
        <v>305</v>
      </c>
      <c r="B253" s="13" t="s">
        <v>101</v>
      </c>
      <c r="C253" s="13" t="s">
        <v>27</v>
      </c>
      <c r="D253" s="13" t="s">
        <v>40</v>
      </c>
      <c r="E253" s="17" t="s">
        <v>304</v>
      </c>
      <c r="F253" s="13" t="s">
        <v>198</v>
      </c>
      <c r="G253" s="19">
        <v>618553.61</v>
      </c>
    </row>
    <row r="254" spans="1:7" ht="87.75" customHeight="1">
      <c r="A254" s="28" t="s">
        <v>189</v>
      </c>
      <c r="B254" s="13" t="s">
        <v>101</v>
      </c>
      <c r="C254" s="13" t="s">
        <v>27</v>
      </c>
      <c r="D254" s="13" t="s">
        <v>40</v>
      </c>
      <c r="E254" s="17" t="s">
        <v>165</v>
      </c>
      <c r="F254" s="13" t="s">
        <v>24</v>
      </c>
      <c r="G254" s="19">
        <f>500000+14252</f>
        <v>514252</v>
      </c>
    </row>
    <row r="255" spans="1:7" ht="111" customHeight="1">
      <c r="A255" s="32" t="s">
        <v>103</v>
      </c>
      <c r="B255" s="13" t="s">
        <v>101</v>
      </c>
      <c r="C255" s="13" t="s">
        <v>42</v>
      </c>
      <c r="D255" s="13" t="s">
        <v>27</v>
      </c>
      <c r="E255" s="17" t="s">
        <v>91</v>
      </c>
      <c r="F255" s="13" t="s">
        <v>24</v>
      </c>
      <c r="G255" s="19">
        <v>6500</v>
      </c>
    </row>
    <row r="256" spans="1:7" s="7" customFormat="1" ht="35.25" customHeight="1">
      <c r="A256" s="10" t="s">
        <v>221</v>
      </c>
      <c r="B256" s="14"/>
      <c r="C256" s="14"/>
      <c r="D256" s="14"/>
      <c r="E256" s="14"/>
      <c r="F256" s="14"/>
      <c r="G256" s="12">
        <f>G221+G210+G192+G121+G115+G105+G16</f>
        <v>417132895.2199999</v>
      </c>
    </row>
    <row r="257" spans="1:7" s="5" customFormat="1" ht="24" customHeight="1">
      <c r="A257" s="8"/>
      <c r="B257" s="9"/>
      <c r="C257" s="9"/>
      <c r="D257" s="9"/>
      <c r="E257" s="9"/>
      <c r="F257" s="9"/>
      <c r="G257" s="35"/>
    </row>
    <row r="258" spans="1:6" s="5" customFormat="1" ht="15">
      <c r="A258" s="1"/>
      <c r="B258" s="1"/>
      <c r="C258" s="1"/>
      <c r="D258" s="1"/>
      <c r="E258" s="1"/>
      <c r="F258" s="1"/>
    </row>
    <row r="259" spans="2:6" ht="15">
      <c r="B259" s="1"/>
      <c r="C259" s="1"/>
      <c r="D259" s="1"/>
      <c r="E259" s="1"/>
      <c r="F259" s="1"/>
    </row>
    <row r="260" spans="2:6" ht="15">
      <c r="B260" s="1"/>
      <c r="C260" s="1"/>
      <c r="D260" s="1"/>
      <c r="E260" s="1"/>
      <c r="F260" s="1"/>
    </row>
    <row r="261" spans="2:6" ht="15">
      <c r="B261" s="1"/>
      <c r="C261" s="1"/>
      <c r="D261" s="1"/>
      <c r="E261" s="1"/>
      <c r="F261" s="1"/>
    </row>
    <row r="262" spans="2:6" ht="15">
      <c r="B262" s="1"/>
      <c r="C262" s="1"/>
      <c r="D262" s="1"/>
      <c r="E262" s="1"/>
      <c r="F262" s="1"/>
    </row>
    <row r="263" spans="2:6" ht="15">
      <c r="B263" s="1"/>
      <c r="C263" s="1"/>
      <c r="D263" s="1"/>
      <c r="E263" s="1"/>
      <c r="F263" s="1"/>
    </row>
    <row r="264" spans="2:6" ht="15">
      <c r="B264" s="1"/>
      <c r="C264" s="1"/>
      <c r="D264" s="1"/>
      <c r="E264" s="1"/>
      <c r="F264" s="1"/>
    </row>
    <row r="265" spans="2:6" ht="15">
      <c r="B265" s="1"/>
      <c r="C265" s="1"/>
      <c r="D265" s="1"/>
      <c r="E265" s="1"/>
      <c r="F265" s="1"/>
    </row>
    <row r="266" spans="2:6" ht="15">
      <c r="B266" s="1"/>
      <c r="C266" s="1"/>
      <c r="D266" s="1"/>
      <c r="E266" s="1"/>
      <c r="F266" s="1"/>
    </row>
    <row r="267" spans="2:6" ht="15">
      <c r="B267" s="1"/>
      <c r="C267" s="1"/>
      <c r="D267" s="1"/>
      <c r="E267" s="1"/>
      <c r="F267" s="1"/>
    </row>
    <row r="268" spans="2:6" ht="15">
      <c r="B268" s="1"/>
      <c r="C268" s="1"/>
      <c r="D268" s="1"/>
      <c r="E268" s="1"/>
      <c r="F268" s="1"/>
    </row>
    <row r="269" spans="2:6" ht="15">
      <c r="B269" s="1"/>
      <c r="C269" s="1"/>
      <c r="D269" s="1"/>
      <c r="E269" s="1"/>
      <c r="F269" s="1"/>
    </row>
    <row r="270" spans="2:6" ht="15">
      <c r="B270" s="1"/>
      <c r="C270" s="1"/>
      <c r="D270" s="1"/>
      <c r="E270" s="1"/>
      <c r="F270" s="1"/>
    </row>
    <row r="271" spans="2:6" ht="15">
      <c r="B271" s="1"/>
      <c r="C271" s="1"/>
      <c r="D271" s="1"/>
      <c r="E271" s="1"/>
      <c r="F271" s="1"/>
    </row>
    <row r="272" spans="2:6" ht="15">
      <c r="B272" s="1"/>
      <c r="C272" s="1"/>
      <c r="D272" s="1"/>
      <c r="E272" s="1"/>
      <c r="F272" s="1"/>
    </row>
    <row r="273" spans="2:6" ht="15">
      <c r="B273" s="1"/>
      <c r="C273" s="1"/>
      <c r="D273" s="1"/>
      <c r="E273" s="1"/>
      <c r="F273" s="1"/>
    </row>
    <row r="274" spans="2:6" ht="15">
      <c r="B274" s="1"/>
      <c r="C274" s="1"/>
      <c r="D274" s="1"/>
      <c r="E274" s="1"/>
      <c r="F274" s="1"/>
    </row>
    <row r="275" spans="2:6" ht="15">
      <c r="B275" s="1"/>
      <c r="C275" s="1"/>
      <c r="D275" s="1"/>
      <c r="E275" s="1"/>
      <c r="F275" s="1"/>
    </row>
    <row r="276" spans="2:6" ht="15">
      <c r="B276" s="1"/>
      <c r="C276" s="1"/>
      <c r="D276" s="1"/>
      <c r="E276" s="1"/>
      <c r="F276" s="1"/>
    </row>
    <row r="277" spans="2:6" ht="15">
      <c r="B277" s="1"/>
      <c r="C277" s="1"/>
      <c r="D277" s="1"/>
      <c r="E277" s="1"/>
      <c r="F277" s="1"/>
    </row>
    <row r="278" spans="2:6" ht="15">
      <c r="B278" s="1"/>
      <c r="C278" s="1"/>
      <c r="D278" s="1"/>
      <c r="E278" s="1"/>
      <c r="F278" s="1"/>
    </row>
    <row r="279" spans="2:6" ht="15">
      <c r="B279" s="1"/>
      <c r="C279" s="1"/>
      <c r="D279" s="1"/>
      <c r="E279" s="1"/>
      <c r="F279" s="1"/>
    </row>
    <row r="280" spans="2:6" ht="15">
      <c r="B280" s="1"/>
      <c r="C280" s="1"/>
      <c r="D280" s="1"/>
      <c r="E280" s="1"/>
      <c r="F280" s="1"/>
    </row>
    <row r="281" spans="2:6" ht="15">
      <c r="B281" s="1"/>
      <c r="C281" s="1"/>
      <c r="D281" s="1"/>
      <c r="E281" s="1"/>
      <c r="F281" s="1"/>
    </row>
    <row r="282" spans="2:6" ht="15">
      <c r="B282" s="1"/>
      <c r="C282" s="1"/>
      <c r="D282" s="1"/>
      <c r="E282" s="1"/>
      <c r="F282" s="1"/>
    </row>
    <row r="283" spans="2:6" ht="15">
      <c r="B283" s="1"/>
      <c r="C283" s="1"/>
      <c r="D283" s="1"/>
      <c r="E283" s="1"/>
      <c r="F283" s="1"/>
    </row>
    <row r="284" spans="2:6" ht="15">
      <c r="B284" s="1"/>
      <c r="C284" s="1"/>
      <c r="D284" s="1"/>
      <c r="E284" s="1"/>
      <c r="F284" s="1"/>
    </row>
    <row r="285" spans="2:6" ht="15">
      <c r="B285" s="1"/>
      <c r="C285" s="1"/>
      <c r="D285" s="1"/>
      <c r="E285" s="1"/>
      <c r="F285" s="1"/>
    </row>
    <row r="286" spans="2:6" ht="15">
      <c r="B286" s="1"/>
      <c r="C286" s="1"/>
      <c r="D286" s="1"/>
      <c r="E286" s="1"/>
      <c r="F286" s="1"/>
    </row>
    <row r="287" spans="2:6" ht="15">
      <c r="B287" s="1"/>
      <c r="C287" s="1"/>
      <c r="D287" s="1"/>
      <c r="E287" s="1"/>
      <c r="F287" s="1"/>
    </row>
    <row r="288" spans="2:6" ht="15">
      <c r="B288" s="1"/>
      <c r="C288" s="1"/>
      <c r="D288" s="1"/>
      <c r="E288" s="1"/>
      <c r="F288" s="1"/>
    </row>
    <row r="289" spans="2:6" ht="15">
      <c r="B289" s="1"/>
      <c r="C289" s="1"/>
      <c r="D289" s="1"/>
      <c r="E289" s="1"/>
      <c r="F289" s="1"/>
    </row>
    <row r="290" spans="2:6" ht="15">
      <c r="B290" s="1"/>
      <c r="C290" s="1"/>
      <c r="D290" s="1"/>
      <c r="E290" s="1"/>
      <c r="F290" s="1"/>
    </row>
    <row r="291" spans="2:6" ht="15">
      <c r="B291" s="1"/>
      <c r="C291" s="1"/>
      <c r="D291" s="1"/>
      <c r="E291" s="1"/>
      <c r="F291" s="1"/>
    </row>
    <row r="292" spans="2:6" ht="15">
      <c r="B292" s="1"/>
      <c r="C292" s="1"/>
      <c r="D292" s="1"/>
      <c r="E292" s="1"/>
      <c r="F292" s="1"/>
    </row>
    <row r="293" spans="2:6" ht="15">
      <c r="B293" s="1"/>
      <c r="C293" s="1"/>
      <c r="D293" s="1"/>
      <c r="E293" s="1"/>
      <c r="F293" s="1"/>
    </row>
    <row r="294" spans="2:6" ht="15">
      <c r="B294" s="1"/>
      <c r="C294" s="1"/>
      <c r="D294" s="1"/>
      <c r="E294" s="1"/>
      <c r="F294" s="1"/>
    </row>
    <row r="295" spans="2:6" ht="15">
      <c r="B295" s="1"/>
      <c r="C295" s="1"/>
      <c r="D295" s="1"/>
      <c r="E295" s="1"/>
      <c r="F295" s="1"/>
    </row>
    <row r="296" spans="2:6" ht="15">
      <c r="B296" s="1"/>
      <c r="C296" s="1"/>
      <c r="D296" s="1"/>
      <c r="E296" s="1"/>
      <c r="F296" s="1"/>
    </row>
    <row r="297" spans="2:6" ht="15">
      <c r="B297" s="1"/>
      <c r="C297" s="1"/>
      <c r="D297" s="1"/>
      <c r="E297" s="1"/>
      <c r="F297" s="1"/>
    </row>
    <row r="298" spans="2:6" ht="15">
      <c r="B298" s="1"/>
      <c r="C298" s="1"/>
      <c r="D298" s="1"/>
      <c r="E298" s="1"/>
      <c r="F298" s="1"/>
    </row>
    <row r="299" spans="2:6" ht="15">
      <c r="B299" s="1"/>
      <c r="C299" s="1"/>
      <c r="D299" s="1"/>
      <c r="E299" s="1"/>
      <c r="F299" s="1"/>
    </row>
    <row r="300" spans="2:6" ht="15">
      <c r="B300" s="1"/>
      <c r="C300" s="1"/>
      <c r="D300" s="1"/>
      <c r="E300" s="1"/>
      <c r="F300" s="1"/>
    </row>
    <row r="301" spans="2:6" ht="15">
      <c r="B301" s="1"/>
      <c r="C301" s="1"/>
      <c r="D301" s="1"/>
      <c r="E301" s="1"/>
      <c r="F301" s="1"/>
    </row>
    <row r="302" spans="2:6" ht="15">
      <c r="B302" s="1"/>
      <c r="C302" s="1"/>
      <c r="D302" s="1"/>
      <c r="E302" s="1"/>
      <c r="F302" s="1"/>
    </row>
    <row r="303" spans="2:6" ht="15">
      <c r="B303" s="1"/>
      <c r="C303" s="1"/>
      <c r="D303" s="1"/>
      <c r="E303" s="1"/>
      <c r="F303" s="1"/>
    </row>
    <row r="304" spans="2:6" ht="15">
      <c r="B304" s="1"/>
      <c r="C304" s="1"/>
      <c r="D304" s="1"/>
      <c r="E304" s="1"/>
      <c r="F304" s="1"/>
    </row>
    <row r="305" spans="2:6" ht="15">
      <c r="B305" s="1"/>
      <c r="C305" s="1"/>
      <c r="D305" s="1"/>
      <c r="E305" s="1"/>
      <c r="F305" s="1"/>
    </row>
    <row r="306" spans="2:6" ht="15">
      <c r="B306" s="1"/>
      <c r="C306" s="1"/>
      <c r="D306" s="1"/>
      <c r="E306" s="1"/>
      <c r="F306" s="1"/>
    </row>
    <row r="307" spans="2:6" ht="15">
      <c r="B307" s="1"/>
      <c r="C307" s="1"/>
      <c r="D307" s="1"/>
      <c r="E307" s="1"/>
      <c r="F307" s="1"/>
    </row>
    <row r="308" spans="2:6" ht="15">
      <c r="B308" s="1"/>
      <c r="C308" s="1"/>
      <c r="D308" s="1"/>
      <c r="E308" s="1"/>
      <c r="F308" s="1"/>
    </row>
    <row r="309" spans="2:6" ht="15">
      <c r="B309" s="1"/>
      <c r="C309" s="1"/>
      <c r="D309" s="1"/>
      <c r="E309" s="1"/>
      <c r="F309" s="1"/>
    </row>
    <row r="310" spans="2:6" ht="15">
      <c r="B310" s="1"/>
      <c r="C310" s="1"/>
      <c r="D310" s="1"/>
      <c r="E310" s="1"/>
      <c r="F310" s="1"/>
    </row>
    <row r="311" spans="2:6" ht="15">
      <c r="B311" s="1"/>
      <c r="C311" s="1"/>
      <c r="D311" s="1"/>
      <c r="E311" s="1"/>
      <c r="F311" s="1"/>
    </row>
    <row r="312" spans="2:6" ht="15">
      <c r="B312" s="1"/>
      <c r="C312" s="1"/>
      <c r="D312" s="1"/>
      <c r="E312" s="1"/>
      <c r="F312" s="1"/>
    </row>
    <row r="313" spans="2:6" ht="15">
      <c r="B313" s="1"/>
      <c r="C313" s="1"/>
      <c r="D313" s="1"/>
      <c r="E313" s="1"/>
      <c r="F313" s="1"/>
    </row>
    <row r="314" spans="2:6" ht="15">
      <c r="B314" s="1"/>
      <c r="C314" s="1"/>
      <c r="D314" s="1"/>
      <c r="E314" s="1"/>
      <c r="F314" s="1"/>
    </row>
    <row r="315" spans="2:6" ht="15">
      <c r="B315" s="1"/>
      <c r="C315" s="1"/>
      <c r="D315" s="1"/>
      <c r="E315" s="1"/>
      <c r="F315" s="1"/>
    </row>
    <row r="316" spans="2:6" ht="15">
      <c r="B316" s="1"/>
      <c r="C316" s="1"/>
      <c r="D316" s="1"/>
      <c r="E316" s="1"/>
      <c r="F316" s="1"/>
    </row>
    <row r="317" spans="2:6" ht="15">
      <c r="B317" s="1"/>
      <c r="C317" s="1"/>
      <c r="D317" s="1"/>
      <c r="E317" s="1"/>
      <c r="F317" s="1"/>
    </row>
    <row r="318" spans="2:6" ht="15">
      <c r="B318" s="1"/>
      <c r="C318" s="1"/>
      <c r="D318" s="1"/>
      <c r="E318" s="1"/>
      <c r="F318" s="1"/>
    </row>
    <row r="319" spans="2:6" ht="15">
      <c r="B319" s="1"/>
      <c r="C319" s="1"/>
      <c r="D319" s="1"/>
      <c r="E319" s="1"/>
      <c r="F319" s="1"/>
    </row>
    <row r="320" spans="2:6" ht="15">
      <c r="B320" s="1"/>
      <c r="C320" s="1"/>
      <c r="D320" s="1"/>
      <c r="E320" s="1"/>
      <c r="F320" s="1"/>
    </row>
    <row r="321" spans="2:6" ht="15">
      <c r="B321" s="1"/>
      <c r="C321" s="1"/>
      <c r="D321" s="1"/>
      <c r="E321" s="1"/>
      <c r="F321" s="1"/>
    </row>
    <row r="322" spans="2:6" ht="15">
      <c r="B322" s="1"/>
      <c r="C322" s="1"/>
      <c r="D322" s="1"/>
      <c r="E322" s="1"/>
      <c r="F322" s="1"/>
    </row>
    <row r="323" spans="2:6" ht="15">
      <c r="B323" s="1"/>
      <c r="C323" s="1"/>
      <c r="D323" s="1"/>
      <c r="E323" s="1"/>
      <c r="F323" s="1"/>
    </row>
    <row r="324" spans="2:6" ht="15">
      <c r="B324" s="1"/>
      <c r="C324" s="1"/>
      <c r="D324" s="1"/>
      <c r="E324" s="1"/>
      <c r="F324" s="1"/>
    </row>
    <row r="325" spans="2:6" ht="15">
      <c r="B325" s="1"/>
      <c r="C325" s="1"/>
      <c r="D325" s="1"/>
      <c r="E325" s="1"/>
      <c r="F325" s="1"/>
    </row>
    <row r="326" spans="2:6" ht="15">
      <c r="B326" s="1"/>
      <c r="C326" s="1"/>
      <c r="D326" s="1"/>
      <c r="E326" s="1"/>
      <c r="F326" s="1"/>
    </row>
    <row r="327" spans="2:6" ht="15">
      <c r="B327" s="1"/>
      <c r="C327" s="1"/>
      <c r="D327" s="1"/>
      <c r="E327" s="1"/>
      <c r="F327" s="1"/>
    </row>
    <row r="328" spans="2:6" ht="15">
      <c r="B328" s="1"/>
      <c r="C328" s="1"/>
      <c r="D328" s="1"/>
      <c r="E328" s="1"/>
      <c r="F328" s="1"/>
    </row>
    <row r="329" spans="2:6" ht="15">
      <c r="B329" s="1"/>
      <c r="C329" s="1"/>
      <c r="D329" s="1"/>
      <c r="E329" s="1"/>
      <c r="F329" s="1"/>
    </row>
    <row r="330" spans="2:6" ht="15">
      <c r="B330" s="1"/>
      <c r="C330" s="1"/>
      <c r="D330" s="1"/>
      <c r="E330" s="1"/>
      <c r="F330" s="1"/>
    </row>
    <row r="331" spans="2:6" ht="15">
      <c r="B331" s="1"/>
      <c r="C331" s="1"/>
      <c r="D331" s="1"/>
      <c r="E331" s="1"/>
      <c r="F331" s="1"/>
    </row>
    <row r="332" spans="2:6" ht="15">
      <c r="B332" s="1"/>
      <c r="C332" s="1"/>
      <c r="D332" s="1"/>
      <c r="E332" s="1"/>
      <c r="F332" s="1"/>
    </row>
    <row r="333" spans="2:6" ht="15">
      <c r="B333" s="1"/>
      <c r="C333" s="1"/>
      <c r="D333" s="1"/>
      <c r="E333" s="1"/>
      <c r="F333" s="1"/>
    </row>
    <row r="334" spans="2:6" ht="15">
      <c r="B334" s="1"/>
      <c r="C334" s="1"/>
      <c r="D334" s="1"/>
      <c r="E334" s="1"/>
      <c r="F334" s="1"/>
    </row>
    <row r="335" spans="2:6" ht="15">
      <c r="B335" s="1"/>
      <c r="C335" s="1"/>
      <c r="D335" s="1"/>
      <c r="E335" s="1"/>
      <c r="F335" s="1"/>
    </row>
    <row r="336" spans="2:6" ht="15">
      <c r="B336" s="1"/>
      <c r="C336" s="1"/>
      <c r="D336" s="1"/>
      <c r="E336" s="1"/>
      <c r="F336" s="1"/>
    </row>
    <row r="337" spans="2:6" ht="15">
      <c r="B337" s="1"/>
      <c r="C337" s="1"/>
      <c r="D337" s="1"/>
      <c r="E337" s="1"/>
      <c r="F337" s="1"/>
    </row>
    <row r="338" spans="2:6" ht="15">
      <c r="B338" s="1"/>
      <c r="C338" s="1"/>
      <c r="D338" s="1"/>
      <c r="E338" s="1"/>
      <c r="F338" s="1"/>
    </row>
    <row r="339" spans="2:6" ht="15">
      <c r="B339" s="1"/>
      <c r="C339" s="1"/>
      <c r="D339" s="1"/>
      <c r="E339" s="1"/>
      <c r="F339" s="1"/>
    </row>
    <row r="340" spans="2:6" ht="15">
      <c r="B340" s="1"/>
      <c r="C340" s="1"/>
      <c r="D340" s="1"/>
      <c r="E340" s="1"/>
      <c r="F340" s="1"/>
    </row>
    <row r="341" spans="2:6" ht="15">
      <c r="B341" s="1"/>
      <c r="C341" s="1"/>
      <c r="D341" s="1"/>
      <c r="E341" s="1"/>
      <c r="F341" s="1"/>
    </row>
    <row r="342" spans="2:6" ht="15">
      <c r="B342" s="1"/>
      <c r="C342" s="1"/>
      <c r="D342" s="1"/>
      <c r="E342" s="1"/>
      <c r="F342" s="1"/>
    </row>
    <row r="343" spans="2:6" ht="15">
      <c r="B343" s="1"/>
      <c r="C343" s="1"/>
      <c r="D343" s="1"/>
      <c r="E343" s="1"/>
      <c r="F343" s="1"/>
    </row>
    <row r="344" spans="2:6" ht="15">
      <c r="B344" s="1"/>
      <c r="C344" s="1"/>
      <c r="D344" s="1"/>
      <c r="E344" s="1"/>
      <c r="F344" s="1"/>
    </row>
    <row r="345" spans="2:6" ht="15">
      <c r="B345" s="1"/>
      <c r="C345" s="1"/>
      <c r="D345" s="1"/>
      <c r="E345" s="1"/>
      <c r="F345" s="1"/>
    </row>
    <row r="346" spans="2:6" ht="15">
      <c r="B346" s="1"/>
      <c r="C346" s="1"/>
      <c r="D346" s="1"/>
      <c r="E346" s="1"/>
      <c r="F346" s="1"/>
    </row>
    <row r="347" spans="2:6" ht="15">
      <c r="B347" s="1"/>
      <c r="C347" s="1"/>
      <c r="D347" s="1"/>
      <c r="E347" s="1"/>
      <c r="F347" s="1"/>
    </row>
  </sheetData>
  <mergeCells count="17">
    <mergeCell ref="E1:G1"/>
    <mergeCell ref="A10:G10"/>
    <mergeCell ref="E8:G8"/>
    <mergeCell ref="E7:G7"/>
    <mergeCell ref="E6:G6"/>
    <mergeCell ref="E5:G5"/>
    <mergeCell ref="E4:G4"/>
    <mergeCell ref="E3:G3"/>
    <mergeCell ref="E2:G2"/>
    <mergeCell ref="A11:G11"/>
    <mergeCell ref="E12:E14"/>
    <mergeCell ref="F12:F14"/>
    <mergeCell ref="A12:A14"/>
    <mergeCell ref="B12:B14"/>
    <mergeCell ref="C12:C14"/>
    <mergeCell ref="D12:D14"/>
    <mergeCell ref="G12:G14"/>
  </mergeCells>
  <printOptions/>
  <pageMargins left="1.1023622047244095" right="0.7874015748031497" top="0.7874015748031497" bottom="0.7874015748031497" header="0.31496062992125984" footer="0.31496062992125984"/>
  <pageSetup fitToHeight="0" fitToWidth="1"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2022-12-30T07:08:58Z</dcterms:modified>
  <cp:category/>
  <cp:version/>
  <cp:contentType/>
  <cp:contentStatus/>
</cp:coreProperties>
</file>