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8610" tabRatio="933" activeTab="1"/>
  </bookViews>
  <sheets>
    <sheet name="Service" sheetId="1" state="veryHidden" r:id="rId1"/>
    <sheet name="Приложение 2 таблица 1" sheetId="2" r:id="rId2"/>
  </sheets>
  <definedNames>
    <definedName name="_xlnm.Print_Titles" localSheetId="1">'Приложение 2 таблица 1'!$12:$12</definedName>
  </definedNames>
  <calcPr fullCalcOnLoad="1"/>
</workbook>
</file>

<file path=xl/sharedStrings.xml><?xml version="1.0" encoding="utf-8"?>
<sst xmlns="http://schemas.openxmlformats.org/spreadsheetml/2006/main" count="480" uniqueCount="403">
  <si>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</si>
  <si>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</si>
  <si>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</si>
  <si>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</si>
  <si>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</si>
  <si>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</si>
  <si>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</si>
  <si>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</si>
  <si>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000 1 00 00000 00 0000 000</t>
  </si>
  <si>
    <t>000 1 01 00000 00 0000 000</t>
  </si>
  <si>
    <t xml:space="preserve">НАЛОГИ НА ПРИБЫЛЬ, ДОХОДЫ                      </t>
  </si>
  <si>
    <t>000 1 01 02000 01 0000 110</t>
  </si>
  <si>
    <t xml:space="preserve">Налог на доходы физических лиц                                  </t>
  </si>
  <si>
    <t>182 1 01 02010 01 0000 110</t>
  </si>
  <si>
    <t>182 1 01 02020 01 0000 110</t>
  </si>
  <si>
    <t>182 1 01 02030 01 0000 110</t>
  </si>
  <si>
    <t>182 1 01 02040 01 0000 110</t>
  </si>
  <si>
    <t>000 1 05 00000 00 0000 000</t>
  </si>
  <si>
    <t>182 1 05 02010 02 0000 110</t>
  </si>
  <si>
    <t>182 1 05 03010 01 0000 110</t>
  </si>
  <si>
    <t>000 1 08 00000 00 0000 000</t>
  </si>
  <si>
    <t>182 1 08 03010 01 0000 110</t>
  </si>
  <si>
    <t>000 1 08 07000 01 0000 110</t>
  </si>
  <si>
    <t>000 1 11 00000 00 0000 000</t>
  </si>
  <si>
    <t>000 1 11 05000 00 0000 120</t>
  </si>
  <si>
    <t>041 1 11 05035 05 0000 120</t>
  </si>
  <si>
    <t>000 1 12 00000 00 0000 000</t>
  </si>
  <si>
    <t>048 1 12 01010 01 0000 120</t>
  </si>
  <si>
    <t>Плата за выбросы загрязняющих веществ в атмосферный воздух стационарными объектами</t>
  </si>
  <si>
    <t>048 1 12 01030 01 0000 120</t>
  </si>
  <si>
    <t>Плата за размещение отходов производства и потребления</t>
  </si>
  <si>
    <t>000 1 13 00000 00 0000 000</t>
  </si>
  <si>
    <t>000 1 13 01995 05 0000 130</t>
  </si>
  <si>
    <t>035 1 13 01995 05 0000 130</t>
  </si>
  <si>
    <t>039 1 13 01995 05 0000 130</t>
  </si>
  <si>
    <t>000 1 14 00000 00 0000 000</t>
  </si>
  <si>
    <t>000 1 14 02000 00 0000 000</t>
  </si>
  <si>
    <t>041 1 14 02053 05 0000 410</t>
  </si>
  <si>
    <t>000 1 14 06000 00 0000 430</t>
  </si>
  <si>
    <t>000 1 16 00000 00 0000 000</t>
  </si>
  <si>
    <t>000 2 00 00000 00 0000 000</t>
  </si>
  <si>
    <t>000 1 11 05010 00 0000 120</t>
  </si>
  <si>
    <t>000 1 11 05030 00 0000 120</t>
  </si>
  <si>
    <t>000 1 12 01000 01 0000 120</t>
  </si>
  <si>
    <t>Плата за сбросы загрязняющих веществ в водные объекты</t>
  </si>
  <si>
    <t>000 1 13 01000 00 0000 130</t>
  </si>
  <si>
    <t>000 1 13 01990 00 0000 130</t>
  </si>
  <si>
    <t>000 1 14 06010 00 0000 430</t>
  </si>
  <si>
    <t>Код классификации доходов бюджетов Российской Федерации</t>
  </si>
  <si>
    <t>Наименование доходов</t>
  </si>
  <si>
    <t>Таблица 1</t>
  </si>
  <si>
    <t>000 1 03 00000 00 0000 000</t>
  </si>
  <si>
    <t>000 1 03 02000 01 0000 110</t>
  </si>
  <si>
    <t>000 1 05 02000 02 0000 110</t>
  </si>
  <si>
    <t>000 1 05 03000 01 0000 110</t>
  </si>
  <si>
    <t>ПЛАТЕЖИ ПРИ ПОЛЬЗОВАНИИ ПРИРОДНЫМИ РЕСУРСАМИ</t>
  </si>
  <si>
    <t>000 2 02 00000 00 0000 000</t>
  </si>
  <si>
    <t>НАЛОГИ НА ТОВАРЫ (РАБОТЫ, УСЛУГИ), РЕАЛИЗУЕМЫЕ НА ТЕРРИТОРИИ РОССИЙСКОЙ ФЕДЕРАЦИИ</t>
  </si>
  <si>
    <t>041 1 11 05025 05 0000 120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</si>
  <si>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</si>
  <si>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</si>
  <si>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000 1 11 05020 00 0000 120</t>
  </si>
  <si>
    <t>000 1 01 02010 01 0000 110</t>
  </si>
  <si>
    <t>000 1 01 02020 01 0000 110</t>
  </si>
  <si>
    <t>000 1 01 02030 01 0000 110</t>
  </si>
  <si>
    <t>000 1 01 02040 01 0000 110</t>
  </si>
  <si>
    <t>000 1 03 02250 01 0000 110</t>
  </si>
  <si>
    <t>000 1 03 02240 01 0000 110</t>
  </si>
  <si>
    <t>000 1 08 03000 01 0000 110</t>
  </si>
  <si>
    <t>000 1 05 02010 02 0000 110</t>
  </si>
  <si>
    <t>000 1 08 03010 01 0000 110</t>
  </si>
  <si>
    <t>000 1 08 07150 01 0000 110</t>
  </si>
  <si>
    <t>000 1 11 05025 05 0000 120</t>
  </si>
  <si>
    <t>000 1 11 05035 05 0000 120</t>
  </si>
  <si>
    <t>000 1 12 01010 01 0000 120</t>
  </si>
  <si>
    <t>000 1 12 01030 01 0000 120</t>
  </si>
  <si>
    <t>000 1 12 01040 01 0000 120</t>
  </si>
  <si>
    <t>000 1 14 02050 05 0000 410</t>
  </si>
  <si>
    <t>000 1 14 02053 05 0000 410</t>
  </si>
  <si>
    <t>000 1 05 03010 01 0000 110</t>
  </si>
  <si>
    <t>000 1 13 02000 00 0000 130</t>
  </si>
  <si>
    <t>000 1 13 02990 00 0000 130</t>
  </si>
  <si>
    <t>000 1 13 02995 05 0000 130</t>
  </si>
  <si>
    <t>Прочие субвенции</t>
  </si>
  <si>
    <t xml:space="preserve">000 1 11 05013 13 0000 120 </t>
  </si>
  <si>
    <t>041 1 11 05013 13 0000 120</t>
  </si>
  <si>
    <t>041 1 14 06013 13 0000 430</t>
  </si>
  <si>
    <t>000 1 14 06013 13 0000 430</t>
  </si>
  <si>
    <t>041 1 08 07150 01 0000 110</t>
  </si>
  <si>
    <t>000 1 05 04000 02 0000 110</t>
  </si>
  <si>
    <t>Налог, взимаемый в связи с применением патентной системы налогообложения</t>
  </si>
  <si>
    <t>Прочие доходы от компенсации затрат бюджетов муниципальных районов</t>
  </si>
  <si>
    <t>000 1 05 04020 02 0000 110</t>
  </si>
  <si>
    <t>182 1 05 04020 02 0000 110</t>
  </si>
  <si>
    <t>041 1 13 02995 05 0000 130</t>
  </si>
  <si>
    <t xml:space="preserve">НАЛОГОВЫЕ И НЕНАЛОГОВЫЕ ДОХОДЫ </t>
  </si>
  <si>
    <t>000 1 11 05013 05 0000 120</t>
  </si>
  <si>
    <t>041 1 11 05013 05 0000 120</t>
  </si>
  <si>
    <t>000 1 14 06013 05 0000 430</t>
  </si>
  <si>
    <t>041 1 14 06013 05 0000 430</t>
  </si>
  <si>
    <t>Доходы от продажи земельных участков, государственная собственность на которые не разграничена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</si>
  <si>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</si>
  <si>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000 1 03 02260 01 0000 110</t>
  </si>
  <si>
    <t>000 2 02 10000 00 0000 150</t>
  </si>
  <si>
    <t>000 2 02 15001 00 0000 150</t>
  </si>
  <si>
    <t>000 2 02 15001 05 0000 150</t>
  </si>
  <si>
    <t>037 2 02 15001 05 0000 150</t>
  </si>
  <si>
    <t xml:space="preserve">000 2 02 15002 00 0000 150 </t>
  </si>
  <si>
    <t>000 2 02 15002 05 0000 150</t>
  </si>
  <si>
    <t>037 2 02 15002 05 0000 150</t>
  </si>
  <si>
    <t>000 2 02 20000 00 0000 150</t>
  </si>
  <si>
    <t>000 2 02 29999 00 0000 150</t>
  </si>
  <si>
    <t>000 2 02 29999 05 0000 150</t>
  </si>
  <si>
    <t>035 2 02 29999 05 0000 150</t>
  </si>
  <si>
    <t>039 2 02 29999 05 0000 150</t>
  </si>
  <si>
    <t>000 2 02 30000 00 0000 150</t>
  </si>
  <si>
    <t>000 2 02 30024 00 0000 150</t>
  </si>
  <si>
    <t>000 2 02 30024 05 0000 150</t>
  </si>
  <si>
    <t>035 2 02 30024 05 0000 150</t>
  </si>
  <si>
    <t>039 2 02 30024 05 0000 150</t>
  </si>
  <si>
    <t xml:space="preserve">044 2 02 30024 05 0000 150 </t>
  </si>
  <si>
    <t>000 2 02 35082 00 0000 150</t>
  </si>
  <si>
    <t>000 2 02 35082 05 0000 150</t>
  </si>
  <si>
    <t>041 2 02 35082 05 0000 150</t>
  </si>
  <si>
    <t>000 2 02 35120 00 0000 150</t>
  </si>
  <si>
    <t xml:space="preserve">000 2 02 35120 05 0000 150
</t>
  </si>
  <si>
    <t xml:space="preserve">035 2 02 35120 05 0000 150
</t>
  </si>
  <si>
    <t>000 2 02 39999 00 0000 150</t>
  </si>
  <si>
    <t>000 2 02 39999 05 0000 150</t>
  </si>
  <si>
    <t>039 2 02 39999 05 0000 150</t>
  </si>
  <si>
    <t>000 1 12 01041 01 0000 120</t>
  </si>
  <si>
    <t>048 1 12 01041 01 0000 120</t>
  </si>
  <si>
    <t xml:space="preserve">000 1 03 02231 01 0000 110
</t>
  </si>
  <si>
    <t>100 1 03 02231 01 0000 110</t>
  </si>
  <si>
    <t>100 1 03 02241 01 0000 110</t>
  </si>
  <si>
    <t>000 1 03 02241 01 0000 110</t>
  </si>
  <si>
    <t>000 1 03 02251 01 0000 110</t>
  </si>
  <si>
    <t>100 1 03 02251 01 0000 110</t>
  </si>
  <si>
    <t>000 1 03 02261 01 0000 110</t>
  </si>
  <si>
    <t>100 1 03 02261 01 0000 110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</si>
  <si>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</si>
  <si>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000 1 12 01042 01 0000 120
</t>
  </si>
  <si>
    <t xml:space="preserve">048 1 12 01042 01 0000 120
</t>
  </si>
  <si>
    <r>
      <t xml:space="preserve">БЕЗВОЗМЕЗДНЫЕ ПОСТУПЛЕНИЯ </t>
    </r>
  </si>
  <si>
    <t>188 1 16 01063 01 0000 140</t>
  </si>
  <si>
    <t>188 1 16 01193 01 0000 140</t>
  </si>
  <si>
    <t>321 1 16 01193 01 0000 140</t>
  </si>
  <si>
    <t>035 1 16 07090 05 0000 140</t>
  </si>
  <si>
    <t>041 1 16 07090 05 0000 140</t>
  </si>
  <si>
    <t>188 1 16 10032 05 0000 140</t>
  </si>
  <si>
    <t>000 1 16 01193 01 0000 140</t>
  </si>
  <si>
    <t xml:space="preserve">000 1 16 01000 01 0000 140
</t>
  </si>
  <si>
    <t xml:space="preserve">000 1 16 01060 01 0000 140
</t>
  </si>
  <si>
    <t xml:space="preserve">000 1 16 01063 01 0000 140
</t>
  </si>
  <si>
    <t xml:space="preserve">000 1 16 01190 01 0000 140
</t>
  </si>
  <si>
    <t xml:space="preserve">000 1 16 07090 05 0000 140
</t>
  </si>
  <si>
    <t xml:space="preserve">000 1 16 07090 00 0000 140
</t>
  </si>
  <si>
    <t xml:space="preserve">000 1 16 10000 00 0000 140
</t>
  </si>
  <si>
    <t xml:space="preserve">000 1 16 10030 05 0000 140
</t>
  </si>
  <si>
    <t xml:space="preserve">000 1 16 10032 05 0000 140
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</si>
  <si>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</si>
  <si>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</si>
  <si>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</si>
  <si>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</si>
  <si>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</si>
  <si>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</si>
  <si>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</si>
  <si>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</si>
  <si>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</si>
  <si>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</si>
  <si>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</si>
  <si>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</si>
  <si>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</si>
  <si>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муниципальных районов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</si>
  <si>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</si>
  <si>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</si>
  <si>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</si>
  <si>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</si>
  <si>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</si>
  <si>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</si>
  <si>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</si>
  <si>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</si>
  <si>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</si>
  <si>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</si>
  <si>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</si>
  <si>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Плата за негативное воздействие на окружающую среду</t>
  </si>
  <si>
    <t>Плата за размещение отходов производства</t>
  </si>
  <si>
    <t>Плата за размещение твердых коммунальных отходов</t>
  </si>
  <si>
    <t>ДОХОДЫ ОТ ОКАЗАНИЯ ПЛАТНЫХ УСЛУГ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</si>
  <si>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</si>
  <si>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</si>
  <si>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муниципальных районов</t>
  </si>
  <si>
    <t>Доходы от компенсации затрат государства</t>
  </si>
  <si>
    <t>Прочие доходы от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</si>
  <si>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</si>
  <si>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</si>
  <si>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</si>
  <si>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</si>
  <si>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</si>
  <si>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</si>
  <si>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</si>
  <si>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ШТРАФЫ, САНКЦИИ, ВОЗМЕЩЕНИЕ УЩЕРБА</t>
  </si>
  <si>
    <t>Административные штрафы, установленные Кодексом Российской Федерации об административных правонарушениях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</si>
  <si>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</si>
  <si>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Платежи в целях возмещения причиненного ущерба (убытков)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</si>
  <si>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</si>
  <si>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</si>
  <si>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</si>
  <si>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</si>
  <si>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</si>
  <si>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</si>
  <si>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</si>
  <si>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</si>
  <si>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Прочие субсидии бюджетам муниципальных районов</t>
  </si>
  <si>
    <t>Прочие субсидии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</si>
  <si>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</si>
  <si>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</si>
  <si>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</si>
  <si>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</si>
  <si>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</si>
  <si>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</si>
  <si>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 бюджетам муниципальных районов</t>
  </si>
  <si>
    <t>000 2 02 40000 00 0000 150</t>
  </si>
  <si>
    <t xml:space="preserve">Иные межбюджетные трансферты </t>
  </si>
  <si>
    <t>000 2 02 40014 00 0000 150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</si>
  <si>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</si>
  <si>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000 2 02 40014 05 0000 150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</si>
  <si>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</si>
  <si>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043 2 02 40014 05 0000 150</t>
  </si>
  <si>
    <t>000 2 07 00000 00 0000 000</t>
  </si>
  <si>
    <t xml:space="preserve">000 2 07 05000 05 0000 150
</t>
  </si>
  <si>
    <t xml:space="preserve">000 2 07 05020 05 0000 150
</t>
  </si>
  <si>
    <t xml:space="preserve">039 2 07 05020 05 0000 150
</t>
  </si>
  <si>
    <t>000 2 02 25169 05 0000 150</t>
  </si>
  <si>
    <t>039 2 02 25169 05 0000 150</t>
  </si>
  <si>
    <t>000 2 02 25210 00 0000 150</t>
  </si>
  <si>
    <t xml:space="preserve"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
</t>
  </si>
  <si>
    <t>000 1 11 03000 00 0000 120</t>
  </si>
  <si>
    <t xml:space="preserve">Проценты, полученные от предоставления бюджетных кредитов внутри страны
</t>
  </si>
  <si>
    <t>000 1 11 03050 05 0000 120</t>
  </si>
  <si>
    <t xml:space="preserve">Проценты, полученные от предоставления бюджетных кредитов внутри страны за счет средств бюджетов муниципальных районов
</t>
  </si>
  <si>
    <t>037 1 11 03050 05 0000 120</t>
  </si>
  <si>
    <t>035 1 13 02995 05 0000 130</t>
  </si>
  <si>
    <t xml:space="preserve">000 2 02 25511 00 0000 150
</t>
  </si>
  <si>
    <t xml:space="preserve">Субсидии бюджетам на проведение комплексных кадастровых работ
</t>
  </si>
  <si>
    <t xml:space="preserve">000 2 02 25511 05 0000 150
</t>
  </si>
  <si>
    <t xml:space="preserve">Субсидии бюджетам муниципальных районов на проведение комплексных кадастровых работ
</t>
  </si>
  <si>
    <t xml:space="preserve">041 2 02 25511 05 0000 150
</t>
  </si>
  <si>
    <t>000 2 19 00000 00 0000 000</t>
  </si>
  <si>
    <t xml:space="preserve">ВОЗВРАТ ОСТАТКОВ СУБСИДИЙ, СУБВЕНЦИЙ И ИНЫХ МЕЖБЮДЖЕТНЫХ ТРАНСФЕРТОВ, ИМЕЮЩИХ ЦЕЛЕВОЕ НАЗНАЧЕНИЕ, ПРОШЛЫХ ЛЕТ
</t>
  </si>
  <si>
    <t xml:space="preserve">000 2 19 00000 05 0000 150
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</si>
  <si>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</si>
  <si>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000 2 19 60010 05 0000 150
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</si>
  <si>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</si>
  <si>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035 2 19 60010 05 0000 150
</t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</si>
  <si>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</si>
  <si>
    <t xml:space="preserve">039 2 19 60010 05 0000 150
</t>
  </si>
  <si>
    <t xml:space="preserve"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
</t>
  </si>
  <si>
    <t xml:space="preserve"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
</t>
  </si>
  <si>
    <t xml:space="preserve">000 2 02 25169 00 0000 150
</t>
  </si>
  <si>
    <t xml:space="preserve">Субсидии бюджетам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
</t>
  </si>
  <si>
    <t xml:space="preserve">000 2 02 25097 00 0000 150
</t>
  </si>
  <si>
    <t xml:space="preserve"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
</t>
  </si>
  <si>
    <t>000 2 02 20077 05 0000 150</t>
  </si>
  <si>
    <t>044 2 02 20077 05 0000 150</t>
  </si>
  <si>
    <t xml:space="preserve">000 2 02 20077 00 0000 150
</t>
  </si>
  <si>
    <t xml:space="preserve">Субсидии бюджетам на софинансирование капитальных вложений в объекты муниципальной собственности
</t>
  </si>
  <si>
    <t xml:space="preserve">Субсидии бюджетам муниципальных районов на софинансирование капитальных вложений в объекты муниципальной собственности
</t>
  </si>
  <si>
    <t>000 2 02 25255 00 0000 150</t>
  </si>
  <si>
    <t>000 2 02 25255 05 0000 150</t>
  </si>
  <si>
    <t>039 2 02 25255 05 0000 150</t>
  </si>
  <si>
    <t xml:space="preserve">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
</t>
  </si>
  <si>
    <t xml:space="preserve">Субсидии бюджетам муниципальных районов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
</t>
  </si>
  <si>
    <t xml:space="preserve">000 1 16 10120 00 0000 140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</si>
  <si>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
</t>
  </si>
  <si>
    <t xml:space="preserve">000 1 16 10123 01 0000 140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</si>
  <si>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</si>
  <si>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>035 1 16 10123 01 0051 140</t>
  </si>
  <si>
    <t>000 1 16 10123 01 0051 140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</si>
  <si>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</si>
  <si>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 xml:space="preserve">000 2 02 49000 00 0000 150
</t>
  </si>
  <si>
    <t xml:space="preserve">Межбюджетные трансферты, передаваемые бюджетам, за счет средств резервного фонда Президента Российской Федерации
</t>
  </si>
  <si>
    <t xml:space="preserve">000 2 02 49000 05 0000 150
</t>
  </si>
  <si>
    <t xml:space="preserve">Межбюджетные трансферты, передаваемые бюджетам муниципальных районов, за счет средств резервного фонда Президента Российской Федерации
</t>
  </si>
  <si>
    <t xml:space="preserve">000 2 02 49999 05 0000 150
</t>
  </si>
  <si>
    <t xml:space="preserve">Прочие межбюджетные трансферты, передаваемые бюджетам муниципальных районов
</t>
  </si>
  <si>
    <t xml:space="preserve">044 2 02 49999 05 0000 150
</t>
  </si>
  <si>
    <t xml:space="preserve">000 1 05 02020 02 0000 110
</t>
  </si>
  <si>
    <t xml:space="preserve">Единый налог на вмененный доход для отдельных видов деятельности (за налоговые периоды, истекшие до 1 января 2011 года)
</t>
  </si>
  <si>
    <t xml:space="preserve">182 1 05 02020 02 0000 110
</t>
  </si>
  <si>
    <t xml:space="preserve">000 1 07 00000 00 0000 000
</t>
  </si>
  <si>
    <t xml:space="preserve">НАЛОГИ, СБОРЫ И РЕГУЛЯРНЫЕ ПЛАТЕЖИ ЗА ПОЛЬЗОВАНИЕ ПРИРОДНЫМИ РЕСУРСАМИ
</t>
  </si>
  <si>
    <t xml:space="preserve">000 1 07 01000 01 0000 110
</t>
  </si>
  <si>
    <t xml:space="preserve">Налог на добычу полезных ископаемых
</t>
  </si>
  <si>
    <t xml:space="preserve">000 1 07 01020 01 0000 110
</t>
  </si>
  <si>
    <t xml:space="preserve">Налог на добычу общераспространенных полезных ископаемых
</t>
  </si>
  <si>
    <t xml:space="preserve">182 1 07 01020 01 0000 110
</t>
  </si>
  <si>
    <t xml:space="preserve">000 1 16 01070 01 0000 140
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</si>
  <si>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
</t>
  </si>
  <si>
    <t xml:space="preserve">000 1 16 01073 01 0000 140
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</si>
  <si>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
</t>
  </si>
  <si>
    <t xml:space="preserve">042 1 16 01073 01 0000 140
</t>
  </si>
  <si>
    <t xml:space="preserve">000 1 16 01080 01 0000 140
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</si>
  <si>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
</t>
  </si>
  <si>
    <t xml:space="preserve">000 1 16 01083 01 0000 140
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</si>
  <si>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
</t>
  </si>
  <si>
    <t xml:space="preserve">042 1 16 01083 01 0000 140
</t>
  </si>
  <si>
    <t xml:space="preserve">000 1 16 01090 01 0000 140
</t>
  </si>
  <si>
    <t xml:space="preserve"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
</t>
  </si>
  <si>
    <t xml:space="preserve">000 1 16 01093 01 0000 140
</t>
  </si>
  <si>
    <t xml:space="preserve"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
</t>
  </si>
  <si>
    <t xml:space="preserve">042 1 16 01093 01 0000 140
</t>
  </si>
  <si>
    <t xml:space="preserve">000 1 16 01150 01 0000 140
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</si>
  <si>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
</t>
  </si>
  <si>
    <t xml:space="preserve">000 1 16 01153 01 0000 140
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</si>
  <si>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</si>
  <si>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 xml:space="preserve">042 1 16 01153 01 0000 140
</t>
  </si>
  <si>
    <t xml:space="preserve">000 1 16 01180 01 0000 140
</t>
  </si>
  <si>
    <t xml:space="preserve"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
</t>
  </si>
  <si>
    <t xml:space="preserve">000 1 16 01183 01 0000 140
</t>
  </si>
  <si>
    <t xml:space="preserve"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
</t>
  </si>
  <si>
    <t xml:space="preserve">042 1 16 01183 01 0000 140
</t>
  </si>
  <si>
    <t xml:space="preserve">000 1 16 01200 01 0000 140
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</si>
  <si>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
</t>
  </si>
  <si>
    <t xml:space="preserve">000 1 16 01203 01 0000 140
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</si>
  <si>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</si>
  <si>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 xml:space="preserve">023 1 16 01203 01 0000 140
</t>
  </si>
  <si>
    <t xml:space="preserve">042 1 16 01203 01 0000 140
</t>
  </si>
  <si>
    <t>188 1 16 10123 01 0051 140</t>
  </si>
  <si>
    <t>322 1 16 10123 01 0051 140</t>
  </si>
  <si>
    <t>415 1 16 10123 01 0051 140</t>
  </si>
  <si>
    <t xml:space="preserve">000 1 16 10129 01 0000 140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</si>
  <si>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
</t>
  </si>
  <si>
    <t xml:space="preserve">182 1 16 10129 01 0000 140
</t>
  </si>
  <si>
    <t xml:space="preserve">Дотации бюджетам муниципальных районов на выравнивание бюджетной обеспеченности из бюджета субъекта Российской Федерации
</t>
  </si>
  <si>
    <t>000 1 16 01050 01 0000 140</t>
  </si>
  <si>
    <t>000 1 16 01053 01 0000 140</t>
  </si>
  <si>
    <t>023 1 16 01053 01 0000 140</t>
  </si>
  <si>
    <t>042 1 16 01053 01 0000 140</t>
  </si>
  <si>
    <t>042 1 16 01193 01 0000 140</t>
  </si>
  <si>
    <t>000 2 02 20216 05 0000 150</t>
  </si>
  <si>
    <t xml:space="preserve">044 2 02 20216 05 0000 150 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</si>
  <si>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
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</si>
  <si>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
</t>
  </si>
  <si>
    <t>000 2 02 20216 00 0000 150</t>
  </si>
  <si>
    <t xml:space="preserve"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</si>
  <si>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 xml:space="preserve"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</si>
  <si>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</si>
  <si>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</si>
  <si>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</si>
  <si>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</si>
  <si>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ЗАДОЛЖЕННОСТЬ И ПЕРЕРАСЧЕТЫ ПО ОТМЕНЕННЫМ НАЛОГАМ, СБОРАМ И ИНЫМ ОБЯЗАТЕЛЬНЫМ ПЛАТЕЖАМ
</t>
  </si>
  <si>
    <t>000 1 09 00000 00 0000 000</t>
  </si>
  <si>
    <t xml:space="preserve">000 1 09 01000 00 0000 110
</t>
  </si>
  <si>
    <t xml:space="preserve">Налог на прибыль организаций, зачислявшийся до 1 января 2005 года в местные бюджеты
</t>
  </si>
  <si>
    <t xml:space="preserve">000 1 09 01030 05 0000 110
</t>
  </si>
  <si>
    <t xml:space="preserve">Налог на прибыль организаций, зачислявшийся до 1 января 2005 года в местные бюджеты, мобилизуемый на территориях муниципальных районов
</t>
  </si>
  <si>
    <t xml:space="preserve">182 1 09 01030 05 0000 110
</t>
  </si>
  <si>
    <t xml:space="preserve">000 1 09 04000 00 0000 110
</t>
  </si>
  <si>
    <t xml:space="preserve">Налоги на имущество
</t>
  </si>
  <si>
    <t xml:space="preserve">000 1 09 04010 02 0000 110
</t>
  </si>
  <si>
    <t xml:space="preserve">Налог на имущество предприятий
</t>
  </si>
  <si>
    <t xml:space="preserve">182 1 09 04010 02 0000 110
</t>
  </si>
  <si>
    <t xml:space="preserve">000 1 09 06000 02 0000 110
</t>
  </si>
  <si>
    <t xml:space="preserve">Прочие налоги и сборы (по отмененным налогам и сборам субъектов Российской Федерации)
</t>
  </si>
  <si>
    <t xml:space="preserve">000 1 09 06010 02 0000 110
</t>
  </si>
  <si>
    <t xml:space="preserve">Налог с продаж
</t>
  </si>
  <si>
    <t xml:space="preserve">182 1 09 06010 02 0000 110
</t>
  </si>
  <si>
    <t xml:space="preserve">000 1 09 07000 00 0000 110
</t>
  </si>
  <si>
    <t xml:space="preserve">Прочие налоги и сборы (по отмененным местным налогам и сборам)
</t>
  </si>
  <si>
    <t xml:space="preserve">000 1 09 07030 00 0000 110
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</si>
  <si>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
</t>
  </si>
  <si>
    <t xml:space="preserve">000 1 09 07033 05 0000 110
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</si>
  <si>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
</t>
  </si>
  <si>
    <t xml:space="preserve">182 1 09 07033 05 0000 110
</t>
  </si>
  <si>
    <t xml:space="preserve">000 2 02 45303 00 0000 150
</t>
  </si>
  <si>
    <t xml:space="preserve"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</si>
  <si>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000 2 02 45303 05 0000 150
</t>
  </si>
  <si>
    <t xml:space="preserve"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</si>
  <si>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039 2 02 45303 05 0000 150
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</si>
  <si>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</si>
  <si>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</si>
  <si>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 государственной корпорацией
</t>
  </si>
  <si>
    <t>039 2 02 25304 05 0000 150</t>
  </si>
  <si>
    <t xml:space="preserve"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</si>
  <si>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000 2 02 25304 00 0000 150
</t>
  </si>
  <si>
    <t xml:space="preserve"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</si>
  <si>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000 2 02 25304 05 0000 150
</t>
  </si>
  <si>
    <t>Приложение № 1</t>
  </si>
  <si>
    <t>к постановлению Администрации</t>
  </si>
  <si>
    <t>Южского муниципального района</t>
  </si>
  <si>
    <t>от _________________ № _____</t>
  </si>
  <si>
    <t>Доходы бюджета Южского муниципального района по кодам классификации доходов бюджетов за 9 месяцев 2020 года</t>
  </si>
  <si>
    <t>Утвержденные бюджетные назначения (руб.)</t>
  </si>
  <si>
    <t>Исполнено за 9 месяцев 2020 года (руб.)</t>
  </si>
  <si>
    <t>Процент исполнения (%)</t>
  </si>
  <si>
    <r>
      <t xml:space="preserve">НАЛОГИ НА СОВОКУПНЫЙ ДОХОД                      </t>
    </r>
  </si>
  <si>
    <t xml:space="preserve">ГОСУДАРСТВЕННАЯ ПОШЛИНА    </t>
  </si>
  <si>
    <t xml:space="preserve">ПРОЧИЕ БЕЗВОЗМЕЗДНЫЕ ПОСТУПЛЕНИЯ 
</t>
  </si>
  <si>
    <t xml:space="preserve">Прочие безвозмездные поступления в бюджеты муниципальных районов 
</t>
  </si>
  <si>
    <t xml:space="preserve">Поступления от денежных пожертвований, предоставляемых физическими лицами получателям средств бюджетов муниципальных районов 
</t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</si>
  <si>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  <r>
      <rPr>
        <i/>
        <sz val="12"/>
        <color indexed="56"/>
        <rFont val="Times New Roman"/>
        <family val="1"/>
      </rPr>
      <t xml:space="preserve"> </t>
    </r>
    <r>
      <rPr>
        <sz val="12"/>
        <rFont val="Times New Roman"/>
        <family val="1"/>
      </rPr>
      <t xml:space="preserve">
</t>
    </r>
  </si>
  <si>
    <t xml:space="preserve">ВСЕГО ДОХОДОВ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</si>
</sst>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49">
    <font>
      <sz val="10"/>
      <name val="Arial Cyr"/>
      <family val="0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0"/>
      <color indexed="56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56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2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wrapText="1"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justify" vertical="top" wrapText="1"/>
    </xf>
    <xf numFmtId="4" fontId="6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justify" vertical="top" wrapText="1"/>
    </xf>
    <xf numFmtId="4" fontId="4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justify" vertical="top" wrapText="1"/>
    </xf>
    <xf numFmtId="4" fontId="4" fillId="33" borderId="10" xfId="0" applyNumberFormat="1" applyFont="1" applyFill="1" applyBorder="1" applyAlignment="1">
      <alignment horizontal="center" vertical="center" shrinkToFit="1"/>
    </xf>
    <xf numFmtId="4" fontId="4" fillId="33" borderId="10" xfId="0" applyNumberFormat="1" applyFont="1" applyFill="1" applyBorder="1" applyAlignment="1" applyProtection="1">
      <alignment horizontal="center" vertical="center" shrinkToFit="1"/>
      <protection locked="0"/>
    </xf>
    <xf numFmtId="0" fontId="6" fillId="33" borderId="10" xfId="0" applyFont="1" applyFill="1" applyBorder="1" applyAlignment="1">
      <alignment horizontal="center" vertical="center" shrinkToFit="1"/>
    </xf>
    <xf numFmtId="0" fontId="6" fillId="33" borderId="10" xfId="0" applyFont="1" applyFill="1" applyBorder="1" applyAlignment="1">
      <alignment horizontal="justify" vertical="top" wrapText="1"/>
    </xf>
    <xf numFmtId="4" fontId="6" fillId="33" borderId="10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10" xfId="0" applyFont="1" applyFill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justify" vertical="top" wrapText="1"/>
    </xf>
    <xf numFmtId="0" fontId="4" fillId="33" borderId="10" xfId="0" applyFont="1" applyFill="1" applyBorder="1" applyAlignment="1">
      <alignment horizontal="center" vertical="center" wrapText="1" shrinkToFit="1"/>
    </xf>
    <xf numFmtId="4" fontId="4" fillId="33" borderId="10" xfId="0" applyNumberFormat="1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justify" vertical="top" wrapText="1"/>
    </xf>
    <xf numFmtId="49" fontId="4" fillId="33" borderId="10" xfId="0" applyNumberFormat="1" applyFont="1" applyFill="1" applyBorder="1" applyAlignment="1">
      <alignment horizontal="center" vertical="top" wrapText="1"/>
    </xf>
    <xf numFmtId="0" fontId="4" fillId="33" borderId="10" xfId="0" applyNumberFormat="1" applyFont="1" applyFill="1" applyBorder="1" applyAlignment="1">
      <alignment horizontal="justify" vertical="top" wrapText="1"/>
    </xf>
    <xf numFmtId="0" fontId="4" fillId="33" borderId="10" xfId="0" applyFont="1" applyFill="1" applyBorder="1" applyAlignment="1">
      <alignment horizontal="center" vertical="center"/>
    </xf>
    <xf numFmtId="11" fontId="4" fillId="33" borderId="10" xfId="0" applyNumberFormat="1" applyFont="1" applyFill="1" applyBorder="1" applyAlignment="1">
      <alignment horizontal="justify" vertical="top" wrapText="1"/>
    </xf>
    <xf numFmtId="0" fontId="47" fillId="33" borderId="10" xfId="0" applyFont="1" applyFill="1" applyBorder="1" applyAlignment="1">
      <alignment horizontal="justify" vertical="top" wrapText="1"/>
    </xf>
    <xf numFmtId="4" fontId="7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top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right"/>
    </xf>
    <xf numFmtId="2" fontId="6" fillId="33" borderId="14" xfId="0" applyNumberFormat="1" applyFont="1" applyFill="1" applyBorder="1" applyAlignment="1">
      <alignment horizontal="left" vertical="center" wrapText="1"/>
    </xf>
    <xf numFmtId="2" fontId="6" fillId="33" borderId="15" xfId="0" applyNumberFormat="1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8"/>
  <sheetViews>
    <sheetView tabSelected="1" zoomScalePageLayoutView="0" workbookViewId="0" topLeftCell="A1">
      <selection activeCell="A8" sqref="A8:E8"/>
    </sheetView>
  </sheetViews>
  <sheetFormatPr defaultColWidth="9.00390625" defaultRowHeight="12.75"/>
  <cols>
    <col min="1" max="1" width="35.75390625" style="2" customWidth="1"/>
    <col min="2" max="2" width="48.375" style="3" customWidth="1"/>
    <col min="3" max="3" width="19.375" style="3" customWidth="1"/>
    <col min="4" max="4" width="19.375" style="5" customWidth="1"/>
    <col min="5" max="5" width="18.875" style="3" customWidth="1"/>
    <col min="6" max="6" width="15.125" style="3" bestFit="1" customWidth="1"/>
    <col min="7" max="7" width="14.75390625" style="3" customWidth="1"/>
    <col min="8" max="8" width="14.125" style="3" customWidth="1"/>
    <col min="9" max="16384" width="9.125" style="3" customWidth="1"/>
  </cols>
  <sheetData>
    <row r="1" spans="1:5" ht="24" customHeight="1">
      <c r="A1" s="13"/>
      <c r="B1" s="14"/>
      <c r="C1" s="44" t="s">
        <v>388</v>
      </c>
      <c r="D1" s="44"/>
      <c r="E1" s="44"/>
    </row>
    <row r="2" spans="1:5" ht="20.25" customHeight="1">
      <c r="A2" s="13"/>
      <c r="B2" s="14"/>
      <c r="C2" s="44" t="s">
        <v>389</v>
      </c>
      <c r="D2" s="44"/>
      <c r="E2" s="44"/>
    </row>
    <row r="3" spans="1:5" ht="15" customHeight="1">
      <c r="A3" s="13"/>
      <c r="B3" s="14"/>
      <c r="C3" s="44" t="s">
        <v>390</v>
      </c>
      <c r="D3" s="44"/>
      <c r="E3" s="44"/>
    </row>
    <row r="4" spans="1:5" ht="18.75">
      <c r="A4" s="13"/>
      <c r="B4" s="14"/>
      <c r="C4" s="44" t="s">
        <v>391</v>
      </c>
      <c r="D4" s="44"/>
      <c r="E4" s="44"/>
    </row>
    <row r="5" spans="1:5" ht="6" customHeight="1">
      <c r="A5" s="13"/>
      <c r="B5" s="14"/>
      <c r="C5" s="16"/>
      <c r="D5" s="15"/>
      <c r="E5" s="14"/>
    </row>
    <row r="6" spans="1:5" ht="18.75">
      <c r="A6" s="13"/>
      <c r="B6" s="14"/>
      <c r="C6" s="14"/>
      <c r="D6" s="15"/>
      <c r="E6" s="16" t="s">
        <v>50</v>
      </c>
    </row>
    <row r="7" spans="1:5" ht="7.5" customHeight="1">
      <c r="A7" s="13"/>
      <c r="B7" s="14"/>
      <c r="C7" s="14"/>
      <c r="D7" s="15"/>
      <c r="E7" s="14"/>
    </row>
    <row r="8" spans="1:5" ht="42.75" customHeight="1">
      <c r="A8" s="48" t="s">
        <v>392</v>
      </c>
      <c r="B8" s="48"/>
      <c r="C8" s="48"/>
      <c r="D8" s="48"/>
      <c r="E8" s="48"/>
    </row>
    <row r="9" spans="1:5" ht="9.75" customHeight="1" hidden="1">
      <c r="A9" s="43"/>
      <c r="B9" s="43"/>
      <c r="C9" s="43"/>
      <c r="D9" s="43"/>
      <c r="E9" s="43"/>
    </row>
    <row r="10" spans="1:5" ht="42.75" customHeight="1">
      <c r="A10" s="41" t="s">
        <v>48</v>
      </c>
      <c r="B10" s="47" t="s">
        <v>49</v>
      </c>
      <c r="C10" s="41" t="s">
        <v>393</v>
      </c>
      <c r="D10" s="41" t="s">
        <v>394</v>
      </c>
      <c r="E10" s="41" t="s">
        <v>395</v>
      </c>
    </row>
    <row r="11" spans="1:5" ht="32.25" customHeight="1">
      <c r="A11" s="42"/>
      <c r="B11" s="47"/>
      <c r="C11" s="42"/>
      <c r="D11" s="42"/>
      <c r="E11" s="42"/>
    </row>
    <row r="12" spans="1:5" ht="18.75">
      <c r="A12" s="12">
        <v>1</v>
      </c>
      <c r="B12" s="12">
        <v>2</v>
      </c>
      <c r="C12" s="10">
        <v>3</v>
      </c>
      <c r="D12" s="11">
        <v>4</v>
      </c>
      <c r="E12" s="11">
        <v>5</v>
      </c>
    </row>
    <row r="13" spans="1:5" ht="31.5">
      <c r="A13" s="17" t="s">
        <v>8</v>
      </c>
      <c r="B13" s="18" t="s">
        <v>95</v>
      </c>
      <c r="C13" s="19">
        <f>C61+C14+C24+C38+C54++C75+C91+C102+C113+C124+C50</f>
        <v>65972900.18</v>
      </c>
      <c r="D13" s="19">
        <f>D61+D14+D24+D38+D54++D75+D91+D102+D113+D124+D50</f>
        <v>47561852.24</v>
      </c>
      <c r="E13" s="19">
        <f>D13/C13*100</f>
        <v>72.09301411675487</v>
      </c>
    </row>
    <row r="14" spans="1:5" ht="18.75">
      <c r="A14" s="17" t="s">
        <v>9</v>
      </c>
      <c r="B14" s="18" t="s">
        <v>10</v>
      </c>
      <c r="C14" s="19">
        <f>C15</f>
        <v>52197174.9</v>
      </c>
      <c r="D14" s="19">
        <f>D15</f>
        <v>37052282.279999994</v>
      </c>
      <c r="E14" s="19">
        <f>D14/C14*100</f>
        <v>70.98522544751745</v>
      </c>
    </row>
    <row r="15" spans="1:5" ht="18.75">
      <c r="A15" s="20" t="s">
        <v>11</v>
      </c>
      <c r="B15" s="21" t="s">
        <v>12</v>
      </c>
      <c r="C15" s="22">
        <f>C16+C18+C22+C20</f>
        <v>52197174.9</v>
      </c>
      <c r="D15" s="22">
        <f>D16+D18+D22+D20</f>
        <v>37052282.279999994</v>
      </c>
      <c r="E15" s="22">
        <f>D15/C15*100</f>
        <v>70.98522544751745</v>
      </c>
    </row>
    <row r="16" spans="1:5" ht="110.25">
      <c r="A16" s="20" t="s">
        <v>62</v>
      </c>
      <c r="B16" s="23" t="s">
        <v>160</v>
      </c>
      <c r="C16" s="24">
        <f>C17</f>
        <v>51584174.9</v>
      </c>
      <c r="D16" s="24">
        <f>D17</f>
        <v>36839859.41</v>
      </c>
      <c r="E16" s="22">
        <f aca="true" t="shared" si="0" ref="E16:E79">D16/C16*100</f>
        <v>71.41697910534961</v>
      </c>
    </row>
    <row r="17" spans="1:5" ht="110.25">
      <c r="A17" s="20" t="s">
        <v>13</v>
      </c>
      <c r="B17" s="23" t="s">
        <v>160</v>
      </c>
      <c r="C17" s="24">
        <f>51302090+282084.9</f>
        <v>51584174.9</v>
      </c>
      <c r="D17" s="24">
        <v>36839859.41</v>
      </c>
      <c r="E17" s="22">
        <f t="shared" si="0"/>
        <v>71.41697910534961</v>
      </c>
    </row>
    <row r="18" spans="1:5" ht="157.5">
      <c r="A18" s="20" t="s">
        <v>63</v>
      </c>
      <c r="B18" s="23" t="s">
        <v>161</v>
      </c>
      <c r="C18" s="24">
        <f>C19</f>
        <v>160000</v>
      </c>
      <c r="D18" s="24">
        <f>D19</f>
        <v>33179.51</v>
      </c>
      <c r="E18" s="22">
        <f t="shared" si="0"/>
        <v>20.737193750000003</v>
      </c>
    </row>
    <row r="19" spans="1:5" ht="157.5">
      <c r="A19" s="20" t="s">
        <v>14</v>
      </c>
      <c r="B19" s="23" t="s">
        <v>161</v>
      </c>
      <c r="C19" s="24">
        <v>160000</v>
      </c>
      <c r="D19" s="24">
        <v>33179.51</v>
      </c>
      <c r="E19" s="22">
        <f t="shared" si="0"/>
        <v>20.737193750000003</v>
      </c>
    </row>
    <row r="20" spans="1:5" ht="63">
      <c r="A20" s="20" t="s">
        <v>64</v>
      </c>
      <c r="B20" s="21" t="s">
        <v>162</v>
      </c>
      <c r="C20" s="25">
        <f>C21</f>
        <v>303000</v>
      </c>
      <c r="D20" s="25">
        <f>D21</f>
        <v>128253.86</v>
      </c>
      <c r="E20" s="22">
        <f t="shared" si="0"/>
        <v>42.32800660066007</v>
      </c>
    </row>
    <row r="21" spans="1:5" ht="63">
      <c r="A21" s="20" t="s">
        <v>15</v>
      </c>
      <c r="B21" s="21" t="s">
        <v>162</v>
      </c>
      <c r="C21" s="25">
        <v>303000</v>
      </c>
      <c r="D21" s="25">
        <v>128253.86</v>
      </c>
      <c r="E21" s="22">
        <f t="shared" si="0"/>
        <v>42.32800660066007</v>
      </c>
    </row>
    <row r="22" spans="1:5" ht="116.25" customHeight="1">
      <c r="A22" s="20" t="s">
        <v>65</v>
      </c>
      <c r="B22" s="23" t="s">
        <v>163</v>
      </c>
      <c r="C22" s="25">
        <f>C23</f>
        <v>150000</v>
      </c>
      <c r="D22" s="25">
        <f>D23</f>
        <v>50989.5</v>
      </c>
      <c r="E22" s="22">
        <f t="shared" si="0"/>
        <v>33.993</v>
      </c>
    </row>
    <row r="23" spans="1:5" ht="112.5" customHeight="1">
      <c r="A23" s="20" t="s">
        <v>16</v>
      </c>
      <c r="B23" s="23" t="s">
        <v>163</v>
      </c>
      <c r="C23" s="25">
        <v>150000</v>
      </c>
      <c r="D23" s="25">
        <v>50989.5</v>
      </c>
      <c r="E23" s="22">
        <f t="shared" si="0"/>
        <v>33.993</v>
      </c>
    </row>
    <row r="24" spans="1:5" s="6" customFormat="1" ht="54" customHeight="1">
      <c r="A24" s="26" t="s">
        <v>51</v>
      </c>
      <c r="B24" s="27" t="s">
        <v>57</v>
      </c>
      <c r="C24" s="28">
        <f>C25</f>
        <v>4360000</v>
      </c>
      <c r="D24" s="28">
        <f>D25</f>
        <v>3350693.42</v>
      </c>
      <c r="E24" s="19">
        <f t="shared" si="0"/>
        <v>76.85076651376147</v>
      </c>
    </row>
    <row r="25" spans="1:5" ht="47.25">
      <c r="A25" s="29" t="s">
        <v>52</v>
      </c>
      <c r="B25" s="30" t="s">
        <v>164</v>
      </c>
      <c r="C25" s="25">
        <f>C26+C29+C32+C35</f>
        <v>4360000</v>
      </c>
      <c r="D25" s="25">
        <f>D26+D29+D32+D35</f>
        <v>3350693.42</v>
      </c>
      <c r="E25" s="22">
        <f t="shared" si="0"/>
        <v>76.85076651376147</v>
      </c>
    </row>
    <row r="26" spans="1:5" ht="94.5">
      <c r="A26" s="29" t="s">
        <v>380</v>
      </c>
      <c r="B26" s="30" t="s">
        <v>381</v>
      </c>
      <c r="C26" s="25">
        <f>C27</f>
        <v>1808000</v>
      </c>
      <c r="D26" s="25">
        <f>D27</f>
        <v>1562119.35</v>
      </c>
      <c r="E26" s="22">
        <f t="shared" si="0"/>
        <v>86.40040652654868</v>
      </c>
    </row>
    <row r="27" spans="1:5" ht="157.5">
      <c r="A27" s="31" t="s">
        <v>132</v>
      </c>
      <c r="B27" s="23" t="s">
        <v>165</v>
      </c>
      <c r="C27" s="25">
        <f>C28</f>
        <v>1808000</v>
      </c>
      <c r="D27" s="25">
        <f>D28</f>
        <v>1562119.35</v>
      </c>
      <c r="E27" s="22">
        <f t="shared" si="0"/>
        <v>86.40040652654868</v>
      </c>
    </row>
    <row r="28" spans="1:5" ht="157.5">
      <c r="A28" s="29" t="s">
        <v>133</v>
      </c>
      <c r="B28" s="23" t="s">
        <v>165</v>
      </c>
      <c r="C28" s="25">
        <v>1808000</v>
      </c>
      <c r="D28" s="25">
        <v>1562119.35</v>
      </c>
      <c r="E28" s="22">
        <f t="shared" si="0"/>
        <v>86.40040652654868</v>
      </c>
    </row>
    <row r="29" spans="1:5" ht="113.25" customHeight="1">
      <c r="A29" s="29" t="s">
        <v>67</v>
      </c>
      <c r="B29" s="23" t="s">
        <v>166</v>
      </c>
      <c r="C29" s="25">
        <f>C30</f>
        <v>18000</v>
      </c>
      <c r="D29" s="25">
        <f>D30</f>
        <v>10784.21</v>
      </c>
      <c r="E29" s="22">
        <f t="shared" si="0"/>
        <v>59.91227777777778</v>
      </c>
    </row>
    <row r="30" spans="1:5" ht="177.75" customHeight="1">
      <c r="A30" s="29" t="s">
        <v>135</v>
      </c>
      <c r="B30" s="23" t="s">
        <v>167</v>
      </c>
      <c r="C30" s="25">
        <f>C31</f>
        <v>18000</v>
      </c>
      <c r="D30" s="25">
        <f>D31</f>
        <v>10784.21</v>
      </c>
      <c r="E30" s="22">
        <f t="shared" si="0"/>
        <v>59.91227777777778</v>
      </c>
    </row>
    <row r="31" spans="1:5" ht="185.25" customHeight="1">
      <c r="A31" s="29" t="s">
        <v>134</v>
      </c>
      <c r="B31" s="23" t="s">
        <v>167</v>
      </c>
      <c r="C31" s="25">
        <v>18000</v>
      </c>
      <c r="D31" s="25">
        <v>10784.21</v>
      </c>
      <c r="E31" s="22">
        <f t="shared" si="0"/>
        <v>59.91227777777778</v>
      </c>
    </row>
    <row r="32" spans="1:5" ht="105" customHeight="1">
      <c r="A32" s="29" t="s">
        <v>66</v>
      </c>
      <c r="B32" s="23" t="s">
        <v>168</v>
      </c>
      <c r="C32" s="25">
        <f>C33</f>
        <v>2784000</v>
      </c>
      <c r="D32" s="25">
        <f>D33</f>
        <v>2082914.95</v>
      </c>
      <c r="E32" s="22">
        <f t="shared" si="0"/>
        <v>74.81734734195402</v>
      </c>
    </row>
    <row r="33" spans="1:5" ht="171" customHeight="1">
      <c r="A33" s="29" t="s">
        <v>136</v>
      </c>
      <c r="B33" s="23" t="s">
        <v>140</v>
      </c>
      <c r="C33" s="25">
        <f>C34</f>
        <v>2784000</v>
      </c>
      <c r="D33" s="25">
        <f>D34</f>
        <v>2082914.95</v>
      </c>
      <c r="E33" s="22">
        <f t="shared" si="0"/>
        <v>74.81734734195402</v>
      </c>
    </row>
    <row r="34" spans="1:5" ht="162.75" customHeight="1">
      <c r="A34" s="29" t="s">
        <v>137</v>
      </c>
      <c r="B34" s="23" t="s">
        <v>140</v>
      </c>
      <c r="C34" s="25">
        <v>2784000</v>
      </c>
      <c r="D34" s="25">
        <v>2082914.95</v>
      </c>
      <c r="E34" s="22">
        <f t="shared" si="0"/>
        <v>74.81734734195402</v>
      </c>
    </row>
    <row r="35" spans="1:5" ht="102.75" customHeight="1">
      <c r="A35" s="29" t="s">
        <v>102</v>
      </c>
      <c r="B35" s="23" t="s">
        <v>169</v>
      </c>
      <c r="C35" s="25">
        <f>C36</f>
        <v>-250000</v>
      </c>
      <c r="D35" s="25">
        <f>D36</f>
        <v>-305125.09</v>
      </c>
      <c r="E35" s="22">
        <f t="shared" si="0"/>
        <v>122.05003600000002</v>
      </c>
    </row>
    <row r="36" spans="1:5" ht="165.75" customHeight="1">
      <c r="A36" s="29" t="s">
        <v>138</v>
      </c>
      <c r="B36" s="23" t="s">
        <v>170</v>
      </c>
      <c r="C36" s="25">
        <f>C37</f>
        <v>-250000</v>
      </c>
      <c r="D36" s="25">
        <f>D37</f>
        <v>-305125.09</v>
      </c>
      <c r="E36" s="22">
        <f t="shared" si="0"/>
        <v>122.05003600000002</v>
      </c>
    </row>
    <row r="37" spans="1:5" ht="159.75" customHeight="1">
      <c r="A37" s="29" t="s">
        <v>139</v>
      </c>
      <c r="B37" s="23" t="s">
        <v>170</v>
      </c>
      <c r="C37" s="25">
        <v>-250000</v>
      </c>
      <c r="D37" s="25">
        <v>-305125.09</v>
      </c>
      <c r="E37" s="22">
        <f t="shared" si="0"/>
        <v>122.05003600000002</v>
      </c>
    </row>
    <row r="38" spans="1:5" ht="18.75">
      <c r="A38" s="17" t="s">
        <v>17</v>
      </c>
      <c r="B38" s="18" t="s">
        <v>396</v>
      </c>
      <c r="C38" s="19">
        <f>C39+C44+C47</f>
        <v>4442104.6</v>
      </c>
      <c r="D38" s="19">
        <f>D39+D44+D47</f>
        <v>3106595.47</v>
      </c>
      <c r="E38" s="19">
        <f t="shared" si="0"/>
        <v>69.93521651876456</v>
      </c>
    </row>
    <row r="39" spans="1:5" ht="31.5">
      <c r="A39" s="20" t="s">
        <v>53</v>
      </c>
      <c r="B39" s="21" t="s">
        <v>171</v>
      </c>
      <c r="C39" s="22">
        <f>C40+C42</f>
        <v>4216773.6</v>
      </c>
      <c r="D39" s="22">
        <f>D40+D42</f>
        <v>2935531.81</v>
      </c>
      <c r="E39" s="22">
        <f t="shared" si="0"/>
        <v>69.61558974852244</v>
      </c>
    </row>
    <row r="40" spans="1:5" ht="31.5">
      <c r="A40" s="20" t="s">
        <v>69</v>
      </c>
      <c r="B40" s="21" t="s">
        <v>171</v>
      </c>
      <c r="C40" s="22">
        <f>C41</f>
        <v>4216667.609999999</v>
      </c>
      <c r="D40" s="22">
        <f>D41</f>
        <v>2935384.68</v>
      </c>
      <c r="E40" s="22">
        <f t="shared" si="0"/>
        <v>69.61385035516234</v>
      </c>
    </row>
    <row r="41" spans="1:5" ht="31.5">
      <c r="A41" s="20" t="s">
        <v>18</v>
      </c>
      <c r="B41" s="21" t="s">
        <v>171</v>
      </c>
      <c r="C41" s="22">
        <f>3990000-23332.39+100000+150000</f>
        <v>4216667.609999999</v>
      </c>
      <c r="D41" s="22">
        <v>2935384.68</v>
      </c>
      <c r="E41" s="22">
        <f t="shared" si="0"/>
        <v>69.61385035516234</v>
      </c>
    </row>
    <row r="42" spans="1:5" ht="63">
      <c r="A42" s="20" t="s">
        <v>287</v>
      </c>
      <c r="B42" s="21" t="s">
        <v>288</v>
      </c>
      <c r="C42" s="22">
        <f>C43</f>
        <v>105.99</v>
      </c>
      <c r="D42" s="22">
        <f>D43</f>
        <v>147.13</v>
      </c>
      <c r="E42" s="22">
        <f t="shared" si="0"/>
        <v>138.81498254552315</v>
      </c>
    </row>
    <row r="43" spans="1:5" ht="63">
      <c r="A43" s="20" t="s">
        <v>289</v>
      </c>
      <c r="B43" s="21" t="s">
        <v>288</v>
      </c>
      <c r="C43" s="22">
        <f>1.39+104.6</f>
        <v>105.99</v>
      </c>
      <c r="D43" s="22">
        <v>147.13</v>
      </c>
      <c r="E43" s="22">
        <f t="shared" si="0"/>
        <v>138.81498254552315</v>
      </c>
    </row>
    <row r="44" spans="1:5" ht="18.75">
      <c r="A44" s="20" t="s">
        <v>54</v>
      </c>
      <c r="B44" s="21" t="s">
        <v>172</v>
      </c>
      <c r="C44" s="22">
        <f>C45</f>
        <v>9100</v>
      </c>
      <c r="D44" s="22">
        <f>D45</f>
        <v>9044</v>
      </c>
      <c r="E44" s="22">
        <f t="shared" si="0"/>
        <v>99.38461538461539</v>
      </c>
    </row>
    <row r="45" spans="1:5" ht="18.75">
      <c r="A45" s="20" t="s">
        <v>79</v>
      </c>
      <c r="B45" s="21" t="s">
        <v>172</v>
      </c>
      <c r="C45" s="22">
        <f>C46</f>
        <v>9100</v>
      </c>
      <c r="D45" s="22">
        <f>D46</f>
        <v>9044</v>
      </c>
      <c r="E45" s="22">
        <f t="shared" si="0"/>
        <v>99.38461538461539</v>
      </c>
    </row>
    <row r="46" spans="1:5" ht="18.75">
      <c r="A46" s="20" t="s">
        <v>19</v>
      </c>
      <c r="B46" s="21" t="s">
        <v>172</v>
      </c>
      <c r="C46" s="22">
        <f>12000-5000+2100</f>
        <v>9100</v>
      </c>
      <c r="D46" s="22">
        <v>9044</v>
      </c>
      <c r="E46" s="22">
        <f t="shared" si="0"/>
        <v>99.38461538461539</v>
      </c>
    </row>
    <row r="47" spans="1:5" ht="31.5">
      <c r="A47" s="20" t="s">
        <v>89</v>
      </c>
      <c r="B47" s="30" t="s">
        <v>90</v>
      </c>
      <c r="C47" s="22">
        <f>C48</f>
        <v>216231</v>
      </c>
      <c r="D47" s="22">
        <f>D48</f>
        <v>162019.66</v>
      </c>
      <c r="E47" s="22">
        <f t="shared" si="0"/>
        <v>74.92896948171169</v>
      </c>
    </row>
    <row r="48" spans="1:5" ht="54.75" customHeight="1">
      <c r="A48" s="20" t="s">
        <v>92</v>
      </c>
      <c r="B48" s="30" t="s">
        <v>173</v>
      </c>
      <c r="C48" s="22">
        <f>C49</f>
        <v>216231</v>
      </c>
      <c r="D48" s="22">
        <f>D49</f>
        <v>162019.66</v>
      </c>
      <c r="E48" s="22">
        <f t="shared" si="0"/>
        <v>74.92896948171169</v>
      </c>
    </row>
    <row r="49" spans="1:5" ht="57" customHeight="1">
      <c r="A49" s="20" t="s">
        <v>93</v>
      </c>
      <c r="B49" s="30" t="s">
        <v>173</v>
      </c>
      <c r="C49" s="22">
        <f>90000+5000+21231+100000</f>
        <v>216231</v>
      </c>
      <c r="D49" s="22">
        <v>162019.66</v>
      </c>
      <c r="E49" s="22">
        <f t="shared" si="0"/>
        <v>74.92896948171169</v>
      </c>
    </row>
    <row r="50" spans="1:5" ht="52.5" customHeight="1">
      <c r="A50" s="17" t="s">
        <v>290</v>
      </c>
      <c r="B50" s="27" t="s">
        <v>291</v>
      </c>
      <c r="C50" s="19">
        <f aca="true" t="shared" si="1" ref="C50:D52">C51</f>
        <v>55275</v>
      </c>
      <c r="D50" s="19">
        <f t="shared" si="1"/>
        <v>55275</v>
      </c>
      <c r="E50" s="19">
        <f t="shared" si="0"/>
        <v>100</v>
      </c>
    </row>
    <row r="51" spans="1:5" ht="36" customHeight="1">
      <c r="A51" s="20" t="s">
        <v>292</v>
      </c>
      <c r="B51" s="30" t="s">
        <v>293</v>
      </c>
      <c r="C51" s="22">
        <f t="shared" si="1"/>
        <v>55275</v>
      </c>
      <c r="D51" s="22">
        <f t="shared" si="1"/>
        <v>55275</v>
      </c>
      <c r="E51" s="22">
        <f t="shared" si="0"/>
        <v>100</v>
      </c>
    </row>
    <row r="52" spans="1:5" ht="42" customHeight="1">
      <c r="A52" s="20" t="s">
        <v>294</v>
      </c>
      <c r="B52" s="30" t="s">
        <v>295</v>
      </c>
      <c r="C52" s="22">
        <f t="shared" si="1"/>
        <v>55275</v>
      </c>
      <c r="D52" s="22">
        <f t="shared" si="1"/>
        <v>55275</v>
      </c>
      <c r="E52" s="22">
        <f t="shared" si="0"/>
        <v>100</v>
      </c>
    </row>
    <row r="53" spans="1:5" ht="39" customHeight="1">
      <c r="A53" s="20" t="s">
        <v>296</v>
      </c>
      <c r="B53" s="30" t="s">
        <v>295</v>
      </c>
      <c r="C53" s="22">
        <v>55275</v>
      </c>
      <c r="D53" s="22">
        <v>55275</v>
      </c>
      <c r="E53" s="22">
        <f t="shared" si="0"/>
        <v>100</v>
      </c>
    </row>
    <row r="54" spans="1:5" ht="18.75">
      <c r="A54" s="17" t="s">
        <v>20</v>
      </c>
      <c r="B54" s="18" t="s">
        <v>397</v>
      </c>
      <c r="C54" s="19">
        <f>C57+C60</f>
        <v>1264523.45</v>
      </c>
      <c r="D54" s="19">
        <f>D57+D60</f>
        <v>1148563.37</v>
      </c>
      <c r="E54" s="19">
        <f t="shared" si="0"/>
        <v>90.82974064261127</v>
      </c>
    </row>
    <row r="55" spans="1:5" ht="55.5" customHeight="1">
      <c r="A55" s="20" t="s">
        <v>68</v>
      </c>
      <c r="B55" s="21" t="s">
        <v>174</v>
      </c>
      <c r="C55" s="24">
        <f>C56</f>
        <v>1254523.45</v>
      </c>
      <c r="D55" s="24">
        <f>D56</f>
        <v>1148563.37</v>
      </c>
      <c r="E55" s="22">
        <f t="shared" si="0"/>
        <v>91.55375852081524</v>
      </c>
    </row>
    <row r="56" spans="1:5" ht="67.5" customHeight="1">
      <c r="A56" s="20" t="s">
        <v>70</v>
      </c>
      <c r="B56" s="23" t="s">
        <v>175</v>
      </c>
      <c r="C56" s="24">
        <f>C57</f>
        <v>1254523.45</v>
      </c>
      <c r="D56" s="24">
        <f>D57</f>
        <v>1148563.37</v>
      </c>
      <c r="E56" s="22">
        <f t="shared" si="0"/>
        <v>91.55375852081524</v>
      </c>
    </row>
    <row r="57" spans="1:5" ht="67.5" customHeight="1">
      <c r="A57" s="20" t="s">
        <v>21</v>
      </c>
      <c r="B57" s="23" t="s">
        <v>175</v>
      </c>
      <c r="C57" s="24">
        <f>1100000+4523.45+150000</f>
        <v>1254523.45</v>
      </c>
      <c r="D57" s="24">
        <v>1148563.37</v>
      </c>
      <c r="E57" s="22">
        <f t="shared" si="0"/>
        <v>91.55375852081524</v>
      </c>
    </row>
    <row r="58" spans="1:5" ht="54" customHeight="1">
      <c r="A58" s="20" t="s">
        <v>22</v>
      </c>
      <c r="B58" s="21" t="s">
        <v>176</v>
      </c>
      <c r="C58" s="25">
        <f>C59</f>
        <v>10000</v>
      </c>
      <c r="D58" s="25">
        <f>D59</f>
        <v>0</v>
      </c>
      <c r="E58" s="22">
        <f t="shared" si="0"/>
        <v>0</v>
      </c>
    </row>
    <row r="59" spans="1:5" ht="36" customHeight="1">
      <c r="A59" s="20" t="s">
        <v>71</v>
      </c>
      <c r="B59" s="23" t="s">
        <v>177</v>
      </c>
      <c r="C59" s="25">
        <f>C60</f>
        <v>10000</v>
      </c>
      <c r="D59" s="25">
        <f>D60</f>
        <v>0</v>
      </c>
      <c r="E59" s="22">
        <f t="shared" si="0"/>
        <v>0</v>
      </c>
    </row>
    <row r="60" spans="1:5" ht="42" customHeight="1">
      <c r="A60" s="20" t="s">
        <v>88</v>
      </c>
      <c r="B60" s="23" t="s">
        <v>177</v>
      </c>
      <c r="C60" s="25">
        <v>10000</v>
      </c>
      <c r="D60" s="32">
        <v>0</v>
      </c>
      <c r="E60" s="22">
        <f t="shared" si="0"/>
        <v>0</v>
      </c>
    </row>
    <row r="61" spans="1:5" ht="63">
      <c r="A61" s="17" t="s">
        <v>352</v>
      </c>
      <c r="B61" s="33" t="s">
        <v>351</v>
      </c>
      <c r="C61" s="28">
        <f>C62+C65+C68+C71</f>
        <v>442.76</v>
      </c>
      <c r="D61" s="28">
        <f>D62+D65+D68+D71</f>
        <v>442.95000000000005</v>
      </c>
      <c r="E61" s="19">
        <f t="shared" si="0"/>
        <v>100.04291263890144</v>
      </c>
    </row>
    <row r="62" spans="1:5" ht="63">
      <c r="A62" s="20" t="s">
        <v>353</v>
      </c>
      <c r="B62" s="23" t="s">
        <v>354</v>
      </c>
      <c r="C62" s="25">
        <f>C63</f>
        <v>159.9</v>
      </c>
      <c r="D62" s="25">
        <f>D63</f>
        <v>159.9</v>
      </c>
      <c r="E62" s="22">
        <f t="shared" si="0"/>
        <v>100</v>
      </c>
    </row>
    <row r="63" spans="1:5" ht="69" customHeight="1">
      <c r="A63" s="20" t="s">
        <v>355</v>
      </c>
      <c r="B63" s="23" t="s">
        <v>356</v>
      </c>
      <c r="C63" s="25">
        <f>C64</f>
        <v>159.9</v>
      </c>
      <c r="D63" s="25">
        <f>D64</f>
        <v>159.9</v>
      </c>
      <c r="E63" s="22">
        <f t="shared" si="0"/>
        <v>100</v>
      </c>
    </row>
    <row r="64" spans="1:5" ht="66" customHeight="1">
      <c r="A64" s="20" t="s">
        <v>357</v>
      </c>
      <c r="B64" s="23" t="s">
        <v>356</v>
      </c>
      <c r="C64" s="25">
        <v>159.9</v>
      </c>
      <c r="D64" s="32">
        <v>159.9</v>
      </c>
      <c r="E64" s="22">
        <f t="shared" si="0"/>
        <v>100</v>
      </c>
    </row>
    <row r="65" spans="1:5" ht="26.25" customHeight="1">
      <c r="A65" s="20" t="s">
        <v>358</v>
      </c>
      <c r="B65" s="23" t="s">
        <v>359</v>
      </c>
      <c r="C65" s="25">
        <f>C66</f>
        <v>132.65</v>
      </c>
      <c r="D65" s="25">
        <f>D66</f>
        <v>132.65</v>
      </c>
      <c r="E65" s="22">
        <f t="shared" si="0"/>
        <v>100</v>
      </c>
    </row>
    <row r="66" spans="1:5" ht="25.5" customHeight="1">
      <c r="A66" s="20" t="s">
        <v>360</v>
      </c>
      <c r="B66" s="23" t="s">
        <v>361</v>
      </c>
      <c r="C66" s="25">
        <f>C67</f>
        <v>132.65</v>
      </c>
      <c r="D66" s="25">
        <f>D67</f>
        <v>132.65</v>
      </c>
      <c r="E66" s="22">
        <f t="shared" si="0"/>
        <v>100</v>
      </c>
    </row>
    <row r="67" spans="1:5" ht="31.5">
      <c r="A67" s="20" t="s">
        <v>362</v>
      </c>
      <c r="B67" s="23" t="s">
        <v>361</v>
      </c>
      <c r="C67" s="25">
        <v>132.65</v>
      </c>
      <c r="D67" s="32">
        <v>132.65</v>
      </c>
      <c r="E67" s="22">
        <f t="shared" si="0"/>
        <v>100</v>
      </c>
    </row>
    <row r="68" spans="1:5" ht="46.5" customHeight="1">
      <c r="A68" s="20" t="s">
        <v>363</v>
      </c>
      <c r="B68" s="23" t="s">
        <v>364</v>
      </c>
      <c r="C68" s="25">
        <f>C69</f>
        <v>103.85</v>
      </c>
      <c r="D68" s="25">
        <f>D69</f>
        <v>104.04</v>
      </c>
      <c r="E68" s="22">
        <f t="shared" si="0"/>
        <v>100.1829561868079</v>
      </c>
    </row>
    <row r="69" spans="1:5" ht="31.5">
      <c r="A69" s="20" t="s">
        <v>365</v>
      </c>
      <c r="B69" s="23" t="s">
        <v>366</v>
      </c>
      <c r="C69" s="25">
        <f>C70</f>
        <v>103.85</v>
      </c>
      <c r="D69" s="25">
        <f>D70</f>
        <v>104.04</v>
      </c>
      <c r="E69" s="22">
        <f t="shared" si="0"/>
        <v>100.1829561868079</v>
      </c>
    </row>
    <row r="70" spans="1:5" ht="31.5">
      <c r="A70" s="20" t="s">
        <v>367</v>
      </c>
      <c r="B70" s="23" t="s">
        <v>366</v>
      </c>
      <c r="C70" s="25">
        <v>103.85</v>
      </c>
      <c r="D70" s="32">
        <v>104.04</v>
      </c>
      <c r="E70" s="22">
        <f t="shared" si="0"/>
        <v>100.1829561868079</v>
      </c>
    </row>
    <row r="71" spans="1:5" ht="47.25" customHeight="1">
      <c r="A71" s="20" t="s">
        <v>368</v>
      </c>
      <c r="B71" s="23" t="s">
        <v>369</v>
      </c>
      <c r="C71" s="25">
        <f aca="true" t="shared" si="2" ref="C71:D73">C72</f>
        <v>46.36</v>
      </c>
      <c r="D71" s="25">
        <f t="shared" si="2"/>
        <v>46.36</v>
      </c>
      <c r="E71" s="22">
        <f t="shared" si="0"/>
        <v>100</v>
      </c>
    </row>
    <row r="72" spans="1:5" ht="72" customHeight="1">
      <c r="A72" s="20" t="s">
        <v>370</v>
      </c>
      <c r="B72" s="23" t="s">
        <v>371</v>
      </c>
      <c r="C72" s="25">
        <f t="shared" si="2"/>
        <v>46.36</v>
      </c>
      <c r="D72" s="25">
        <f t="shared" si="2"/>
        <v>46.36</v>
      </c>
      <c r="E72" s="22">
        <f t="shared" si="0"/>
        <v>100</v>
      </c>
    </row>
    <row r="73" spans="1:5" ht="93" customHeight="1">
      <c r="A73" s="20" t="s">
        <v>372</v>
      </c>
      <c r="B73" s="23" t="s">
        <v>373</v>
      </c>
      <c r="C73" s="25">
        <f t="shared" si="2"/>
        <v>46.36</v>
      </c>
      <c r="D73" s="25">
        <f t="shared" si="2"/>
        <v>46.36</v>
      </c>
      <c r="E73" s="22">
        <f t="shared" si="0"/>
        <v>100</v>
      </c>
    </row>
    <row r="74" spans="1:5" ht="87.75" customHeight="1">
      <c r="A74" s="20" t="s">
        <v>374</v>
      </c>
      <c r="B74" s="23" t="s">
        <v>373</v>
      </c>
      <c r="C74" s="25">
        <v>46.36</v>
      </c>
      <c r="D74" s="32">
        <v>46.36</v>
      </c>
      <c r="E74" s="22">
        <f t="shared" si="0"/>
        <v>100</v>
      </c>
    </row>
    <row r="75" spans="1:8" ht="63">
      <c r="A75" s="17" t="s">
        <v>23</v>
      </c>
      <c r="B75" s="18" t="s">
        <v>178</v>
      </c>
      <c r="C75" s="19">
        <f>C79+C76</f>
        <v>1474146.6099999999</v>
      </c>
      <c r="D75" s="19">
        <f>D79+D76</f>
        <v>1213350.25</v>
      </c>
      <c r="E75" s="19">
        <f t="shared" si="0"/>
        <v>82.30865517507789</v>
      </c>
      <c r="F75" s="7"/>
      <c r="G75" s="7"/>
      <c r="H75" s="7"/>
    </row>
    <row r="76" spans="1:8" ht="36" customHeight="1">
      <c r="A76" s="34" t="s">
        <v>237</v>
      </c>
      <c r="B76" s="21" t="s">
        <v>238</v>
      </c>
      <c r="C76" s="22">
        <f>C77</f>
        <v>36279.18</v>
      </c>
      <c r="D76" s="22">
        <f>D77</f>
        <v>25394.97</v>
      </c>
      <c r="E76" s="22">
        <f t="shared" si="0"/>
        <v>69.99874308074217</v>
      </c>
      <c r="F76" s="7"/>
      <c r="G76" s="7"/>
      <c r="H76" s="7"/>
    </row>
    <row r="77" spans="1:8" ht="63">
      <c r="A77" s="34" t="s">
        <v>239</v>
      </c>
      <c r="B77" s="21" t="s">
        <v>240</v>
      </c>
      <c r="C77" s="22">
        <f>C78</f>
        <v>36279.18</v>
      </c>
      <c r="D77" s="22">
        <f>D78</f>
        <v>25394.97</v>
      </c>
      <c r="E77" s="22">
        <f t="shared" si="0"/>
        <v>69.99874308074217</v>
      </c>
      <c r="F77" s="7"/>
      <c r="G77" s="7"/>
      <c r="H77" s="7"/>
    </row>
    <row r="78" spans="1:8" ht="57.75" customHeight="1">
      <c r="A78" s="34" t="s">
        <v>241</v>
      </c>
      <c r="B78" s="21" t="s">
        <v>240</v>
      </c>
      <c r="C78" s="22">
        <v>36279.18</v>
      </c>
      <c r="D78" s="22">
        <v>25394.97</v>
      </c>
      <c r="E78" s="22">
        <f t="shared" si="0"/>
        <v>69.99874308074217</v>
      </c>
      <c r="F78" s="7"/>
      <c r="G78" s="7"/>
      <c r="H78" s="7"/>
    </row>
    <row r="79" spans="1:5" ht="114.75" customHeight="1">
      <c r="A79" s="20" t="s">
        <v>24</v>
      </c>
      <c r="B79" s="23" t="s">
        <v>179</v>
      </c>
      <c r="C79" s="24">
        <f>C80+C85+C88</f>
        <v>1437867.43</v>
      </c>
      <c r="D79" s="24">
        <f>D80+D85+D88</f>
        <v>1187955.28</v>
      </c>
      <c r="E79" s="22">
        <f t="shared" si="0"/>
        <v>82.61924953679492</v>
      </c>
    </row>
    <row r="80" spans="1:5" ht="84.75" customHeight="1">
      <c r="A80" s="20" t="s">
        <v>41</v>
      </c>
      <c r="B80" s="23" t="s">
        <v>180</v>
      </c>
      <c r="C80" s="25">
        <f>C83+C81</f>
        <v>1358313.16</v>
      </c>
      <c r="D80" s="25">
        <f>D83+D81</f>
        <v>1053082.4100000001</v>
      </c>
      <c r="E80" s="22">
        <f aca="true" t="shared" si="3" ref="E80:E143">D80/C80*100</f>
        <v>77.52869080647059</v>
      </c>
    </row>
    <row r="81" spans="1:5" ht="129.75" customHeight="1">
      <c r="A81" s="20" t="s">
        <v>96</v>
      </c>
      <c r="B81" s="23" t="s">
        <v>181</v>
      </c>
      <c r="C81" s="25">
        <f>C82</f>
        <v>439689.79</v>
      </c>
      <c r="D81" s="25">
        <f>D82</f>
        <v>411151.5</v>
      </c>
      <c r="E81" s="22">
        <f t="shared" si="3"/>
        <v>93.50944901404237</v>
      </c>
    </row>
    <row r="82" spans="1:5" ht="135" customHeight="1">
      <c r="A82" s="20" t="s">
        <v>97</v>
      </c>
      <c r="B82" s="23" t="s">
        <v>181</v>
      </c>
      <c r="C82" s="25">
        <f>398500+41189.79</f>
        <v>439689.79</v>
      </c>
      <c r="D82" s="25">
        <v>411151.5</v>
      </c>
      <c r="E82" s="22">
        <f t="shared" si="3"/>
        <v>93.50944901404237</v>
      </c>
    </row>
    <row r="83" spans="1:5" ht="114.75" customHeight="1">
      <c r="A83" s="20" t="s">
        <v>84</v>
      </c>
      <c r="B83" s="35" t="s">
        <v>182</v>
      </c>
      <c r="C83" s="25">
        <f>C84</f>
        <v>918623.37</v>
      </c>
      <c r="D83" s="25">
        <f>D84</f>
        <v>641930.91</v>
      </c>
      <c r="E83" s="22">
        <f t="shared" si="3"/>
        <v>69.87966243445342</v>
      </c>
    </row>
    <row r="84" spans="1:5" ht="114" customHeight="1">
      <c r="A84" s="20" t="s">
        <v>85</v>
      </c>
      <c r="B84" s="35" t="s">
        <v>182</v>
      </c>
      <c r="C84" s="25">
        <f>900000+100000-73743.8-7632.83</f>
        <v>918623.37</v>
      </c>
      <c r="D84" s="25">
        <v>641930.91</v>
      </c>
      <c r="E84" s="22">
        <f t="shared" si="3"/>
        <v>69.87966243445342</v>
      </c>
    </row>
    <row r="85" spans="1:5" ht="114" customHeight="1">
      <c r="A85" s="20" t="s">
        <v>61</v>
      </c>
      <c r="B85" s="23" t="s">
        <v>59</v>
      </c>
      <c r="C85" s="25">
        <f>C86</f>
        <v>30687.47</v>
      </c>
      <c r="D85" s="25">
        <f>D86</f>
        <v>40161.93</v>
      </c>
      <c r="E85" s="22">
        <f t="shared" si="3"/>
        <v>130.87403425567504</v>
      </c>
    </row>
    <row r="86" spans="1:5" ht="120" customHeight="1">
      <c r="A86" s="20" t="s">
        <v>72</v>
      </c>
      <c r="B86" s="23" t="s">
        <v>60</v>
      </c>
      <c r="C86" s="25">
        <f>C87</f>
        <v>30687.47</v>
      </c>
      <c r="D86" s="25">
        <f>D87</f>
        <v>40161.93</v>
      </c>
      <c r="E86" s="22">
        <f t="shared" si="3"/>
        <v>130.87403425567504</v>
      </c>
    </row>
    <row r="87" spans="1:5" ht="116.25" customHeight="1">
      <c r="A87" s="20" t="s">
        <v>58</v>
      </c>
      <c r="B87" s="23" t="s">
        <v>60</v>
      </c>
      <c r="C87" s="25">
        <f>30000+687.47</f>
        <v>30687.47</v>
      </c>
      <c r="D87" s="25">
        <v>40161.93</v>
      </c>
      <c r="E87" s="22">
        <f t="shared" si="3"/>
        <v>130.87403425567504</v>
      </c>
    </row>
    <row r="88" spans="1:5" ht="114" customHeight="1">
      <c r="A88" s="20" t="s">
        <v>42</v>
      </c>
      <c r="B88" s="23" t="s">
        <v>183</v>
      </c>
      <c r="C88" s="32">
        <f>C89</f>
        <v>48866.8</v>
      </c>
      <c r="D88" s="32">
        <f>D89</f>
        <v>94710.94</v>
      </c>
      <c r="E88" s="22">
        <f t="shared" si="3"/>
        <v>193.81449163849484</v>
      </c>
    </row>
    <row r="89" spans="1:5" ht="105" customHeight="1">
      <c r="A89" s="20" t="s">
        <v>73</v>
      </c>
      <c r="B89" s="23" t="s">
        <v>184</v>
      </c>
      <c r="C89" s="32">
        <f>C90</f>
        <v>48866.8</v>
      </c>
      <c r="D89" s="32">
        <f>D90</f>
        <v>94710.94</v>
      </c>
      <c r="E89" s="22">
        <f t="shared" si="3"/>
        <v>193.81449163849484</v>
      </c>
    </row>
    <row r="90" spans="1:5" ht="102" customHeight="1">
      <c r="A90" s="20" t="s">
        <v>25</v>
      </c>
      <c r="B90" s="23" t="s">
        <v>184</v>
      </c>
      <c r="C90" s="32">
        <f>17000+18468.8+7000+6398</f>
        <v>48866.8</v>
      </c>
      <c r="D90" s="32">
        <v>94710.94</v>
      </c>
      <c r="E90" s="22">
        <f t="shared" si="3"/>
        <v>193.81449163849484</v>
      </c>
    </row>
    <row r="91" spans="1:5" ht="31.5">
      <c r="A91" s="17" t="s">
        <v>26</v>
      </c>
      <c r="B91" s="18" t="s">
        <v>55</v>
      </c>
      <c r="C91" s="19">
        <f>C92</f>
        <v>314000</v>
      </c>
      <c r="D91" s="19">
        <f>D92</f>
        <v>220962.99000000002</v>
      </c>
      <c r="E91" s="19">
        <f t="shared" si="3"/>
        <v>70.37037898089173</v>
      </c>
    </row>
    <row r="92" spans="1:5" ht="31.5">
      <c r="A92" s="20" t="s">
        <v>43</v>
      </c>
      <c r="B92" s="21" t="s">
        <v>185</v>
      </c>
      <c r="C92" s="22">
        <f>C93+C95+C97</f>
        <v>314000</v>
      </c>
      <c r="D92" s="22">
        <f>D93+D95+D97</f>
        <v>220962.99000000002</v>
      </c>
      <c r="E92" s="22">
        <f t="shared" si="3"/>
        <v>70.37037898089173</v>
      </c>
    </row>
    <row r="93" spans="1:5" ht="47.25">
      <c r="A93" s="20" t="s">
        <v>74</v>
      </c>
      <c r="B93" s="21" t="s">
        <v>28</v>
      </c>
      <c r="C93" s="22">
        <f>C94</f>
        <v>10000</v>
      </c>
      <c r="D93" s="22">
        <f>D94</f>
        <v>11301.35</v>
      </c>
      <c r="E93" s="22">
        <f t="shared" si="3"/>
        <v>113.01350000000001</v>
      </c>
    </row>
    <row r="94" spans="1:5" ht="47.25">
      <c r="A94" s="20" t="s">
        <v>27</v>
      </c>
      <c r="B94" s="21" t="s">
        <v>28</v>
      </c>
      <c r="C94" s="22">
        <f>21000-7000-4000</f>
        <v>10000</v>
      </c>
      <c r="D94" s="22">
        <v>11301.35</v>
      </c>
      <c r="E94" s="22">
        <f t="shared" si="3"/>
        <v>113.01350000000001</v>
      </c>
    </row>
    <row r="95" spans="1:5" ht="31.5">
      <c r="A95" s="20" t="s">
        <v>75</v>
      </c>
      <c r="B95" s="21" t="s">
        <v>44</v>
      </c>
      <c r="C95" s="24">
        <f>C96</f>
        <v>1000</v>
      </c>
      <c r="D95" s="24">
        <f>D96</f>
        <v>0</v>
      </c>
      <c r="E95" s="22">
        <f t="shared" si="3"/>
        <v>0</v>
      </c>
    </row>
    <row r="96" spans="1:5" ht="31.5">
      <c r="A96" s="20" t="s">
        <v>29</v>
      </c>
      <c r="B96" s="21" t="s">
        <v>44</v>
      </c>
      <c r="C96" s="24">
        <f>8000-6000-1000</f>
        <v>1000</v>
      </c>
      <c r="D96" s="32">
        <v>0</v>
      </c>
      <c r="E96" s="22">
        <f t="shared" si="3"/>
        <v>0</v>
      </c>
    </row>
    <row r="97" spans="1:5" ht="31.5">
      <c r="A97" s="20" t="s">
        <v>76</v>
      </c>
      <c r="B97" s="21" t="s">
        <v>30</v>
      </c>
      <c r="C97" s="24">
        <f>C98+C100</f>
        <v>303000</v>
      </c>
      <c r="D97" s="24">
        <f>D98+D100</f>
        <v>209661.64</v>
      </c>
      <c r="E97" s="22">
        <f t="shared" si="3"/>
        <v>69.19526072607262</v>
      </c>
    </row>
    <row r="98" spans="1:5" ht="18.75">
      <c r="A98" s="20" t="s">
        <v>130</v>
      </c>
      <c r="B98" s="21" t="s">
        <v>186</v>
      </c>
      <c r="C98" s="24">
        <f>C99</f>
        <v>133000</v>
      </c>
      <c r="D98" s="24">
        <f>D99</f>
        <v>93229.12</v>
      </c>
      <c r="E98" s="22">
        <f t="shared" si="3"/>
        <v>70.09708270676691</v>
      </c>
    </row>
    <row r="99" spans="1:5" ht="18.75">
      <c r="A99" s="20" t="s">
        <v>131</v>
      </c>
      <c r="B99" s="21" t="s">
        <v>186</v>
      </c>
      <c r="C99" s="24">
        <f>125000-67000+75000</f>
        <v>133000</v>
      </c>
      <c r="D99" s="32">
        <v>93229.12</v>
      </c>
      <c r="E99" s="22">
        <f t="shared" si="3"/>
        <v>70.09708270676691</v>
      </c>
    </row>
    <row r="100" spans="1:5" ht="31.5">
      <c r="A100" s="20" t="s">
        <v>141</v>
      </c>
      <c r="B100" s="21" t="s">
        <v>187</v>
      </c>
      <c r="C100" s="24">
        <f>C101</f>
        <v>170000</v>
      </c>
      <c r="D100" s="24">
        <f>D101</f>
        <v>116432.52</v>
      </c>
      <c r="E100" s="22">
        <f t="shared" si="3"/>
        <v>68.48971764705882</v>
      </c>
    </row>
    <row r="101" spans="1:5" ht="31.5">
      <c r="A101" s="20" t="s">
        <v>142</v>
      </c>
      <c r="B101" s="21" t="s">
        <v>187</v>
      </c>
      <c r="C101" s="24">
        <f>10000+80000+80000</f>
        <v>170000</v>
      </c>
      <c r="D101" s="32">
        <v>116432.52</v>
      </c>
      <c r="E101" s="22">
        <f t="shared" si="3"/>
        <v>68.48971764705882</v>
      </c>
    </row>
    <row r="102" spans="1:5" ht="47.25">
      <c r="A102" s="17" t="s">
        <v>31</v>
      </c>
      <c r="B102" s="33" t="s">
        <v>188</v>
      </c>
      <c r="C102" s="19">
        <f>C103+C108</f>
        <v>627806.86</v>
      </c>
      <c r="D102" s="19">
        <f>D103+D108</f>
        <v>340114.69999999995</v>
      </c>
      <c r="E102" s="19">
        <f t="shared" si="3"/>
        <v>54.175053136564955</v>
      </c>
    </row>
    <row r="103" spans="1:5" ht="18.75">
      <c r="A103" s="20" t="s">
        <v>45</v>
      </c>
      <c r="B103" s="23" t="s">
        <v>189</v>
      </c>
      <c r="C103" s="22">
        <f>C104</f>
        <v>506750</v>
      </c>
      <c r="D103" s="22">
        <f>D104</f>
        <v>183772.3</v>
      </c>
      <c r="E103" s="22">
        <f t="shared" si="3"/>
        <v>36.26488406512087</v>
      </c>
    </row>
    <row r="104" spans="1:5" ht="31.5">
      <c r="A104" s="20" t="s">
        <v>46</v>
      </c>
      <c r="B104" s="23" t="s">
        <v>190</v>
      </c>
      <c r="C104" s="22">
        <f>C105</f>
        <v>506750</v>
      </c>
      <c r="D104" s="22">
        <f>D105</f>
        <v>183772.3</v>
      </c>
      <c r="E104" s="22">
        <f t="shared" si="3"/>
        <v>36.26488406512087</v>
      </c>
    </row>
    <row r="105" spans="1:5" ht="51" customHeight="1">
      <c r="A105" s="20" t="s">
        <v>32</v>
      </c>
      <c r="B105" s="23" t="s">
        <v>191</v>
      </c>
      <c r="C105" s="22">
        <f>SUM(C106:C107)</f>
        <v>506750</v>
      </c>
      <c r="D105" s="22">
        <f>SUM(D106:D107)</f>
        <v>183772.3</v>
      </c>
      <c r="E105" s="22">
        <f t="shared" si="3"/>
        <v>36.26488406512087</v>
      </c>
    </row>
    <row r="106" spans="1:5" ht="51" customHeight="1">
      <c r="A106" s="20" t="s">
        <v>33</v>
      </c>
      <c r="B106" s="23" t="s">
        <v>191</v>
      </c>
      <c r="C106" s="25">
        <f>13000-4000-2250</f>
        <v>6750</v>
      </c>
      <c r="D106" s="32">
        <v>4500</v>
      </c>
      <c r="E106" s="22">
        <f t="shared" si="3"/>
        <v>66.66666666666666</v>
      </c>
    </row>
    <row r="107" spans="1:5" ht="48" customHeight="1">
      <c r="A107" s="20" t="s">
        <v>34</v>
      </c>
      <c r="B107" s="23" t="s">
        <v>191</v>
      </c>
      <c r="C107" s="25">
        <v>500000</v>
      </c>
      <c r="D107" s="25">
        <v>179272.3</v>
      </c>
      <c r="E107" s="22">
        <f t="shared" si="3"/>
        <v>35.854459999999996</v>
      </c>
    </row>
    <row r="108" spans="1:5" ht="21.75" customHeight="1">
      <c r="A108" s="20" t="s">
        <v>80</v>
      </c>
      <c r="B108" s="21" t="s">
        <v>192</v>
      </c>
      <c r="C108" s="25">
        <f>C109</f>
        <v>121056.86</v>
      </c>
      <c r="D108" s="25">
        <f>D109</f>
        <v>156342.4</v>
      </c>
      <c r="E108" s="22">
        <f t="shared" si="3"/>
        <v>129.14790619878954</v>
      </c>
    </row>
    <row r="109" spans="1:5" ht="31.5">
      <c r="A109" s="36" t="s">
        <v>81</v>
      </c>
      <c r="B109" s="21" t="s">
        <v>193</v>
      </c>
      <c r="C109" s="25">
        <f>C110</f>
        <v>121056.86</v>
      </c>
      <c r="D109" s="25">
        <f>D110</f>
        <v>156342.4</v>
      </c>
      <c r="E109" s="22">
        <f t="shared" si="3"/>
        <v>129.14790619878954</v>
      </c>
    </row>
    <row r="110" spans="1:5" ht="34.5" customHeight="1">
      <c r="A110" s="36" t="s">
        <v>82</v>
      </c>
      <c r="B110" s="21" t="s">
        <v>91</v>
      </c>
      <c r="C110" s="25">
        <f>SUM(C111:C112)</f>
        <v>121056.86</v>
      </c>
      <c r="D110" s="25">
        <f>SUM(D111:D112)</f>
        <v>156342.4</v>
      </c>
      <c r="E110" s="22">
        <f t="shared" si="3"/>
        <v>129.14790619878954</v>
      </c>
    </row>
    <row r="111" spans="1:5" ht="33.75" customHeight="1">
      <c r="A111" s="36" t="s">
        <v>242</v>
      </c>
      <c r="B111" s="21" t="s">
        <v>91</v>
      </c>
      <c r="C111" s="25">
        <v>5423.31</v>
      </c>
      <c r="D111" s="25">
        <v>5423.31</v>
      </c>
      <c r="E111" s="22">
        <f t="shared" si="3"/>
        <v>100</v>
      </c>
    </row>
    <row r="112" spans="1:5" ht="40.5" customHeight="1">
      <c r="A112" s="36" t="s">
        <v>94</v>
      </c>
      <c r="B112" s="21" t="s">
        <v>91</v>
      </c>
      <c r="C112" s="25">
        <f>10000+105633.55</f>
        <v>115633.55</v>
      </c>
      <c r="D112" s="25">
        <v>150919.09</v>
      </c>
      <c r="E112" s="22">
        <f t="shared" si="3"/>
        <v>130.51496732565937</v>
      </c>
    </row>
    <row r="113" spans="1:5" ht="47.25">
      <c r="A113" s="17" t="s">
        <v>35</v>
      </c>
      <c r="B113" s="18" t="s">
        <v>194</v>
      </c>
      <c r="C113" s="19">
        <f>C114+C118</f>
        <v>833426</v>
      </c>
      <c r="D113" s="19">
        <f>D114+D118</f>
        <v>895624.81</v>
      </c>
      <c r="E113" s="19">
        <f t="shared" si="3"/>
        <v>107.46302731136299</v>
      </c>
    </row>
    <row r="114" spans="1:5" ht="115.5" customHeight="1">
      <c r="A114" s="20" t="s">
        <v>36</v>
      </c>
      <c r="B114" s="23" t="s">
        <v>195</v>
      </c>
      <c r="C114" s="25">
        <f aca="true" t="shared" si="4" ref="C114:D116">C115</f>
        <v>644550</v>
      </c>
      <c r="D114" s="25">
        <f t="shared" si="4"/>
        <v>637139.17</v>
      </c>
      <c r="E114" s="22">
        <f t="shared" si="3"/>
        <v>98.85023194476767</v>
      </c>
    </row>
    <row r="115" spans="1:5" ht="129" customHeight="1">
      <c r="A115" s="20" t="s">
        <v>77</v>
      </c>
      <c r="B115" s="23" t="s">
        <v>196</v>
      </c>
      <c r="C115" s="25">
        <f t="shared" si="4"/>
        <v>644550</v>
      </c>
      <c r="D115" s="25">
        <f t="shared" si="4"/>
        <v>637139.17</v>
      </c>
      <c r="E115" s="22">
        <f t="shared" si="3"/>
        <v>98.85023194476767</v>
      </c>
    </row>
    <row r="116" spans="1:5" ht="134.25" customHeight="1">
      <c r="A116" s="20" t="s">
        <v>78</v>
      </c>
      <c r="B116" s="23" t="s">
        <v>197</v>
      </c>
      <c r="C116" s="25">
        <f t="shared" si="4"/>
        <v>644550</v>
      </c>
      <c r="D116" s="25">
        <f t="shared" si="4"/>
        <v>637139.17</v>
      </c>
      <c r="E116" s="22">
        <f t="shared" si="3"/>
        <v>98.85023194476767</v>
      </c>
    </row>
    <row r="117" spans="1:5" ht="134.25" customHeight="1">
      <c r="A117" s="20" t="s">
        <v>37</v>
      </c>
      <c r="B117" s="23" t="s">
        <v>197</v>
      </c>
      <c r="C117" s="25">
        <f>200000+444550</f>
        <v>644550</v>
      </c>
      <c r="D117" s="25">
        <v>637139.17</v>
      </c>
      <c r="E117" s="22">
        <f t="shared" si="3"/>
        <v>98.85023194476767</v>
      </c>
    </row>
    <row r="118" spans="1:5" ht="55.5" customHeight="1">
      <c r="A118" s="20" t="s">
        <v>38</v>
      </c>
      <c r="B118" s="21" t="s">
        <v>198</v>
      </c>
      <c r="C118" s="24">
        <f>C119</f>
        <v>188876</v>
      </c>
      <c r="D118" s="24">
        <f>D119</f>
        <v>258485.64</v>
      </c>
      <c r="E118" s="22">
        <f t="shared" si="3"/>
        <v>136.85467714267563</v>
      </c>
    </row>
    <row r="119" spans="1:5" ht="58.5" customHeight="1">
      <c r="A119" s="20" t="s">
        <v>47</v>
      </c>
      <c r="B119" s="30" t="s">
        <v>100</v>
      </c>
      <c r="C119" s="24">
        <f>C122+C120</f>
        <v>188876</v>
      </c>
      <c r="D119" s="24">
        <f>D122+D120</f>
        <v>258485.64</v>
      </c>
      <c r="E119" s="22">
        <f t="shared" si="3"/>
        <v>136.85467714267563</v>
      </c>
    </row>
    <row r="120" spans="1:5" ht="82.5" customHeight="1">
      <c r="A120" s="20" t="s">
        <v>98</v>
      </c>
      <c r="B120" s="21" t="s">
        <v>199</v>
      </c>
      <c r="C120" s="24">
        <f>C121</f>
        <v>15000</v>
      </c>
      <c r="D120" s="24">
        <f>D121</f>
        <v>100953.07</v>
      </c>
      <c r="E120" s="22">
        <f t="shared" si="3"/>
        <v>673.0204666666667</v>
      </c>
    </row>
    <row r="121" spans="1:5" ht="78.75">
      <c r="A121" s="20" t="s">
        <v>99</v>
      </c>
      <c r="B121" s="21" t="s">
        <v>199</v>
      </c>
      <c r="C121" s="24">
        <f>30000-15000</f>
        <v>15000</v>
      </c>
      <c r="D121" s="24">
        <v>100953.07</v>
      </c>
      <c r="E121" s="22">
        <f t="shared" si="3"/>
        <v>673.0204666666667</v>
      </c>
    </row>
    <row r="122" spans="1:5" ht="67.5" customHeight="1">
      <c r="A122" s="20" t="s">
        <v>87</v>
      </c>
      <c r="B122" s="30" t="s">
        <v>200</v>
      </c>
      <c r="C122" s="24">
        <f>C123</f>
        <v>173876</v>
      </c>
      <c r="D122" s="24">
        <f>D123</f>
        <v>157532.57</v>
      </c>
      <c r="E122" s="22">
        <f t="shared" si="3"/>
        <v>90.600525661966</v>
      </c>
    </row>
    <row r="123" spans="1:5" ht="66.75" customHeight="1">
      <c r="A123" s="20" t="s">
        <v>86</v>
      </c>
      <c r="B123" s="30" t="s">
        <v>200</v>
      </c>
      <c r="C123" s="24">
        <f>40000+17476+116400</f>
        <v>173876</v>
      </c>
      <c r="D123" s="32">
        <v>157532.57</v>
      </c>
      <c r="E123" s="22">
        <f t="shared" si="3"/>
        <v>90.600525661966</v>
      </c>
    </row>
    <row r="124" spans="1:5" ht="38.25" customHeight="1">
      <c r="A124" s="17" t="s">
        <v>39</v>
      </c>
      <c r="B124" s="18" t="s">
        <v>201</v>
      </c>
      <c r="C124" s="19">
        <f>C125+C157+C161</f>
        <v>404000</v>
      </c>
      <c r="D124" s="19">
        <f>D125+D157+D161</f>
        <v>177947</v>
      </c>
      <c r="E124" s="19">
        <f t="shared" si="3"/>
        <v>44.04628712871287</v>
      </c>
    </row>
    <row r="125" spans="1:5" ht="54" customHeight="1">
      <c r="A125" s="20" t="s">
        <v>151</v>
      </c>
      <c r="B125" s="21" t="s">
        <v>202</v>
      </c>
      <c r="C125" s="22">
        <f>C130+C133+C136+C139+C142+C145+C153+C126+C148</f>
        <v>170550</v>
      </c>
      <c r="D125" s="22">
        <f>D130+D133+D136+D139+D142+D145+D153+D126+D148</f>
        <v>56570.64</v>
      </c>
      <c r="E125" s="22">
        <f t="shared" si="3"/>
        <v>33.16953386103782</v>
      </c>
    </row>
    <row r="126" spans="1:5" ht="94.5">
      <c r="A126" s="20" t="s">
        <v>335</v>
      </c>
      <c r="B126" s="21" t="s">
        <v>342</v>
      </c>
      <c r="C126" s="22">
        <f>C127</f>
        <v>1222</v>
      </c>
      <c r="D126" s="22">
        <f>D127</f>
        <v>11790.45</v>
      </c>
      <c r="E126" s="22">
        <f t="shared" si="3"/>
        <v>964.8486088379706</v>
      </c>
    </row>
    <row r="127" spans="1:5" ht="126">
      <c r="A127" s="20" t="s">
        <v>336</v>
      </c>
      <c r="B127" s="37" t="s">
        <v>343</v>
      </c>
      <c r="C127" s="22">
        <f>SUM(C128+C129)</f>
        <v>1222</v>
      </c>
      <c r="D127" s="22">
        <f>SUM(D128+D129)</f>
        <v>11790.45</v>
      </c>
      <c r="E127" s="22">
        <f t="shared" si="3"/>
        <v>964.8486088379706</v>
      </c>
    </row>
    <row r="128" spans="1:5" ht="126">
      <c r="A128" s="20" t="s">
        <v>337</v>
      </c>
      <c r="B128" s="37" t="s">
        <v>343</v>
      </c>
      <c r="C128" s="22">
        <f>50+672</f>
        <v>722</v>
      </c>
      <c r="D128" s="22">
        <v>11290.45</v>
      </c>
      <c r="E128" s="22">
        <f t="shared" si="3"/>
        <v>1563.774238227147</v>
      </c>
    </row>
    <row r="129" spans="1:5" ht="126">
      <c r="A129" s="20" t="s">
        <v>338</v>
      </c>
      <c r="B129" s="37" t="s">
        <v>343</v>
      </c>
      <c r="C129" s="22">
        <v>500</v>
      </c>
      <c r="D129" s="22">
        <v>500</v>
      </c>
      <c r="E129" s="22">
        <f t="shared" si="3"/>
        <v>100</v>
      </c>
    </row>
    <row r="130" spans="1:5" ht="110.25">
      <c r="A130" s="20" t="s">
        <v>152</v>
      </c>
      <c r="B130" s="21" t="s">
        <v>347</v>
      </c>
      <c r="C130" s="22">
        <f>C131</f>
        <v>5578</v>
      </c>
      <c r="D130" s="22">
        <f>D131</f>
        <v>0</v>
      </c>
      <c r="E130" s="22">
        <f t="shared" si="3"/>
        <v>0</v>
      </c>
    </row>
    <row r="131" spans="1:5" ht="141.75">
      <c r="A131" s="20" t="s">
        <v>153</v>
      </c>
      <c r="B131" s="37" t="s">
        <v>348</v>
      </c>
      <c r="C131" s="22">
        <f>C132</f>
        <v>5578</v>
      </c>
      <c r="D131" s="22">
        <f>D132</f>
        <v>0</v>
      </c>
      <c r="E131" s="22">
        <f t="shared" si="3"/>
        <v>0</v>
      </c>
    </row>
    <row r="132" spans="1:5" ht="141.75">
      <c r="A132" s="20" t="s">
        <v>144</v>
      </c>
      <c r="B132" s="37" t="s">
        <v>348</v>
      </c>
      <c r="C132" s="22">
        <f>12000-2200-3550-672</f>
        <v>5578</v>
      </c>
      <c r="D132" s="22">
        <v>0</v>
      </c>
      <c r="E132" s="22">
        <f t="shared" si="3"/>
        <v>0</v>
      </c>
    </row>
    <row r="133" spans="1:5" ht="94.5">
      <c r="A133" s="20" t="s">
        <v>297</v>
      </c>
      <c r="B133" s="21" t="s">
        <v>298</v>
      </c>
      <c r="C133" s="22">
        <f>C134</f>
        <v>1500</v>
      </c>
      <c r="D133" s="22">
        <f>D134</f>
        <v>1500</v>
      </c>
      <c r="E133" s="22">
        <f t="shared" si="3"/>
        <v>100</v>
      </c>
    </row>
    <row r="134" spans="1:5" ht="118.5" customHeight="1">
      <c r="A134" s="20" t="s">
        <v>299</v>
      </c>
      <c r="B134" s="37" t="s">
        <v>300</v>
      </c>
      <c r="C134" s="22">
        <f>C135</f>
        <v>1500</v>
      </c>
      <c r="D134" s="22">
        <f>D135</f>
        <v>1500</v>
      </c>
      <c r="E134" s="22">
        <f t="shared" si="3"/>
        <v>100</v>
      </c>
    </row>
    <row r="135" spans="1:5" ht="117.75" customHeight="1">
      <c r="A135" s="20" t="s">
        <v>301</v>
      </c>
      <c r="B135" s="37" t="s">
        <v>300</v>
      </c>
      <c r="C135" s="22">
        <f>500+1000</f>
        <v>1500</v>
      </c>
      <c r="D135" s="22">
        <v>1500</v>
      </c>
      <c r="E135" s="22">
        <f t="shared" si="3"/>
        <v>100</v>
      </c>
    </row>
    <row r="136" spans="1:5" ht="102" customHeight="1">
      <c r="A136" s="20" t="s">
        <v>302</v>
      </c>
      <c r="B136" s="21" t="s">
        <v>303</v>
      </c>
      <c r="C136" s="22">
        <f>C137</f>
        <v>250</v>
      </c>
      <c r="D136" s="22">
        <f>D137</f>
        <v>250</v>
      </c>
      <c r="E136" s="22">
        <f t="shared" si="3"/>
        <v>100</v>
      </c>
    </row>
    <row r="137" spans="1:5" ht="135.75" customHeight="1">
      <c r="A137" s="20" t="s">
        <v>304</v>
      </c>
      <c r="B137" s="37" t="s">
        <v>305</v>
      </c>
      <c r="C137" s="22">
        <f>C138</f>
        <v>250</v>
      </c>
      <c r="D137" s="22">
        <f>D138</f>
        <v>250</v>
      </c>
      <c r="E137" s="22">
        <f t="shared" si="3"/>
        <v>100</v>
      </c>
    </row>
    <row r="138" spans="1:5" ht="141.75">
      <c r="A138" s="20" t="s">
        <v>306</v>
      </c>
      <c r="B138" s="37" t="s">
        <v>305</v>
      </c>
      <c r="C138" s="22">
        <v>250</v>
      </c>
      <c r="D138" s="22">
        <v>250</v>
      </c>
      <c r="E138" s="22">
        <f t="shared" si="3"/>
        <v>100</v>
      </c>
    </row>
    <row r="139" spans="1:5" ht="94.5">
      <c r="A139" s="20" t="s">
        <v>307</v>
      </c>
      <c r="B139" s="21" t="s">
        <v>308</v>
      </c>
      <c r="C139" s="22">
        <f>C140</f>
        <v>3000</v>
      </c>
      <c r="D139" s="22">
        <f>D140</f>
        <v>3000</v>
      </c>
      <c r="E139" s="22">
        <f t="shared" si="3"/>
        <v>100</v>
      </c>
    </row>
    <row r="140" spans="1:5" ht="141.75">
      <c r="A140" s="20" t="s">
        <v>309</v>
      </c>
      <c r="B140" s="37" t="s">
        <v>310</v>
      </c>
      <c r="C140" s="22">
        <f>C141</f>
        <v>3000</v>
      </c>
      <c r="D140" s="22">
        <f>D141</f>
        <v>3000</v>
      </c>
      <c r="E140" s="22">
        <f t="shared" si="3"/>
        <v>100</v>
      </c>
    </row>
    <row r="141" spans="1:5" ht="141.75">
      <c r="A141" s="20" t="s">
        <v>311</v>
      </c>
      <c r="B141" s="37" t="s">
        <v>310</v>
      </c>
      <c r="C141" s="22">
        <f>1000+2000</f>
        <v>3000</v>
      </c>
      <c r="D141" s="22">
        <v>3000</v>
      </c>
      <c r="E141" s="22">
        <f t="shared" si="3"/>
        <v>100</v>
      </c>
    </row>
    <row r="142" spans="1:5" ht="105" customHeight="1">
      <c r="A142" s="20" t="s">
        <v>312</v>
      </c>
      <c r="B142" s="21" t="s">
        <v>313</v>
      </c>
      <c r="C142" s="22">
        <f>C143</f>
        <v>600</v>
      </c>
      <c r="D142" s="22">
        <f>D143</f>
        <v>11100</v>
      </c>
      <c r="E142" s="22">
        <f t="shared" si="3"/>
        <v>1850</v>
      </c>
    </row>
    <row r="143" spans="1:5" ht="189">
      <c r="A143" s="20" t="s">
        <v>314</v>
      </c>
      <c r="B143" s="37" t="s">
        <v>315</v>
      </c>
      <c r="C143" s="22">
        <f>C144</f>
        <v>600</v>
      </c>
      <c r="D143" s="22">
        <f>D144</f>
        <v>11100</v>
      </c>
      <c r="E143" s="22">
        <f t="shared" si="3"/>
        <v>1850</v>
      </c>
    </row>
    <row r="144" spans="1:5" ht="189">
      <c r="A144" s="20" t="s">
        <v>316</v>
      </c>
      <c r="B144" s="37" t="s">
        <v>315</v>
      </c>
      <c r="C144" s="22">
        <f>450+150</f>
        <v>600</v>
      </c>
      <c r="D144" s="22">
        <v>11100</v>
      </c>
      <c r="E144" s="22">
        <f aca="true" t="shared" si="5" ref="E144:E207">D144/C144*100</f>
        <v>1850</v>
      </c>
    </row>
    <row r="145" spans="1:5" ht="157.5">
      <c r="A145" s="20" t="s">
        <v>317</v>
      </c>
      <c r="B145" s="37" t="s">
        <v>318</v>
      </c>
      <c r="C145" s="22">
        <f>C146</f>
        <v>2000</v>
      </c>
      <c r="D145" s="22">
        <f>D146</f>
        <v>2000</v>
      </c>
      <c r="E145" s="22">
        <f t="shared" si="5"/>
        <v>100</v>
      </c>
    </row>
    <row r="146" spans="1:5" ht="189">
      <c r="A146" s="20" t="s">
        <v>319</v>
      </c>
      <c r="B146" s="37" t="s">
        <v>320</v>
      </c>
      <c r="C146" s="22">
        <f>C147</f>
        <v>2000</v>
      </c>
      <c r="D146" s="22">
        <f>D147</f>
        <v>2000</v>
      </c>
      <c r="E146" s="22">
        <f t="shared" si="5"/>
        <v>100</v>
      </c>
    </row>
    <row r="147" spans="1:5" ht="189">
      <c r="A147" s="20" t="s">
        <v>321</v>
      </c>
      <c r="B147" s="37" t="s">
        <v>320</v>
      </c>
      <c r="C147" s="22">
        <v>2000</v>
      </c>
      <c r="D147" s="22">
        <v>2000</v>
      </c>
      <c r="E147" s="22">
        <f t="shared" si="5"/>
        <v>100</v>
      </c>
    </row>
    <row r="148" spans="1:5" ht="78.75">
      <c r="A148" s="20" t="s">
        <v>154</v>
      </c>
      <c r="B148" s="37" t="s">
        <v>349</v>
      </c>
      <c r="C148" s="22">
        <f>C149</f>
        <v>147540</v>
      </c>
      <c r="D148" s="22">
        <f>D149</f>
        <v>9300.19</v>
      </c>
      <c r="E148" s="22">
        <f t="shared" si="5"/>
        <v>6.303504134472009</v>
      </c>
    </row>
    <row r="149" spans="1:5" ht="114" customHeight="1">
      <c r="A149" s="20" t="s">
        <v>150</v>
      </c>
      <c r="B149" s="37" t="s">
        <v>350</v>
      </c>
      <c r="C149" s="22">
        <f>SUM(C150:C152)</f>
        <v>147540</v>
      </c>
      <c r="D149" s="22">
        <f>SUM(D150:D152)</f>
        <v>9300.19</v>
      </c>
      <c r="E149" s="22">
        <f t="shared" si="5"/>
        <v>6.303504134472009</v>
      </c>
    </row>
    <row r="150" spans="1:5" ht="117" customHeight="1">
      <c r="A150" s="20" t="s">
        <v>339</v>
      </c>
      <c r="B150" s="37" t="s">
        <v>350</v>
      </c>
      <c r="C150" s="22">
        <f>6000+1500</f>
        <v>7500</v>
      </c>
      <c r="D150" s="22">
        <v>9300.19</v>
      </c>
      <c r="E150" s="22">
        <f t="shared" si="5"/>
        <v>124.00253333333333</v>
      </c>
    </row>
    <row r="151" spans="1:5" ht="114.75" customHeight="1">
      <c r="A151" s="20" t="s">
        <v>145</v>
      </c>
      <c r="B151" s="37" t="s">
        <v>350</v>
      </c>
      <c r="C151" s="22">
        <f>270000-23000-10310-101650</f>
        <v>135040</v>
      </c>
      <c r="D151" s="22">
        <v>0</v>
      </c>
      <c r="E151" s="22">
        <f t="shared" si="5"/>
        <v>0</v>
      </c>
    </row>
    <row r="152" spans="1:5" ht="112.5" customHeight="1">
      <c r="A152" s="20" t="s">
        <v>146</v>
      </c>
      <c r="B152" s="37" t="s">
        <v>350</v>
      </c>
      <c r="C152" s="22">
        <v>5000</v>
      </c>
      <c r="D152" s="22">
        <v>0</v>
      </c>
      <c r="E152" s="22">
        <f t="shared" si="5"/>
        <v>0</v>
      </c>
    </row>
    <row r="153" spans="1:5" ht="110.25">
      <c r="A153" s="20" t="s">
        <v>322</v>
      </c>
      <c r="B153" s="21" t="s">
        <v>323</v>
      </c>
      <c r="C153" s="22">
        <f>C154</f>
        <v>8860</v>
      </c>
      <c r="D153" s="22">
        <f>D154</f>
        <v>17630</v>
      </c>
      <c r="E153" s="22">
        <f t="shared" si="5"/>
        <v>198.9841986455982</v>
      </c>
    </row>
    <row r="154" spans="1:5" ht="141.75">
      <c r="A154" s="20" t="s">
        <v>324</v>
      </c>
      <c r="B154" s="37" t="s">
        <v>325</v>
      </c>
      <c r="C154" s="22">
        <f>SUM(C155:C156)</f>
        <v>8860</v>
      </c>
      <c r="D154" s="22">
        <f>SUM(D155:D156)</f>
        <v>17630</v>
      </c>
      <c r="E154" s="22">
        <f t="shared" si="5"/>
        <v>198.9841986455982</v>
      </c>
    </row>
    <row r="155" spans="1:5" ht="141.75">
      <c r="A155" s="20" t="s">
        <v>326</v>
      </c>
      <c r="B155" s="37" t="s">
        <v>325</v>
      </c>
      <c r="C155" s="22">
        <f>1250+1310+1750</f>
        <v>4310</v>
      </c>
      <c r="D155" s="22">
        <v>7060</v>
      </c>
      <c r="E155" s="22">
        <f t="shared" si="5"/>
        <v>163.80510440835266</v>
      </c>
    </row>
    <row r="156" spans="1:5" ht="141.75">
      <c r="A156" s="20" t="s">
        <v>327</v>
      </c>
      <c r="B156" s="37" t="s">
        <v>325</v>
      </c>
      <c r="C156" s="22">
        <f>550+3000+1000</f>
        <v>4550</v>
      </c>
      <c r="D156" s="22">
        <v>10570</v>
      </c>
      <c r="E156" s="22">
        <f t="shared" si="5"/>
        <v>232.30769230769232</v>
      </c>
    </row>
    <row r="157" spans="1:5" ht="123" customHeight="1">
      <c r="A157" s="20" t="s">
        <v>156</v>
      </c>
      <c r="B157" s="21" t="s">
        <v>382</v>
      </c>
      <c r="C157" s="22">
        <f>C158</f>
        <v>73200</v>
      </c>
      <c r="D157" s="22">
        <f>D158</f>
        <v>11300</v>
      </c>
      <c r="E157" s="22">
        <f t="shared" si="5"/>
        <v>15.437158469945356</v>
      </c>
    </row>
    <row r="158" spans="1:5" ht="99.75" customHeight="1">
      <c r="A158" s="20" t="s">
        <v>155</v>
      </c>
      <c r="B158" s="38" t="s">
        <v>203</v>
      </c>
      <c r="C158" s="39">
        <f>SUM(C159:C160)</f>
        <v>73200</v>
      </c>
      <c r="D158" s="39">
        <f>SUM(D159:D160)</f>
        <v>11300</v>
      </c>
      <c r="E158" s="22">
        <f t="shared" si="5"/>
        <v>15.437158469945356</v>
      </c>
    </row>
    <row r="159" spans="1:5" ht="101.25" customHeight="1">
      <c r="A159" s="20" t="s">
        <v>147</v>
      </c>
      <c r="B159" s="38" t="s">
        <v>203</v>
      </c>
      <c r="C159" s="39">
        <f>59000-3800</f>
        <v>55200</v>
      </c>
      <c r="D159" s="39">
        <v>11300</v>
      </c>
      <c r="E159" s="22">
        <f t="shared" si="5"/>
        <v>20.47101449275362</v>
      </c>
    </row>
    <row r="160" spans="1:5" ht="99.75" customHeight="1">
      <c r="A160" s="20" t="s">
        <v>148</v>
      </c>
      <c r="B160" s="38" t="s">
        <v>203</v>
      </c>
      <c r="C160" s="39">
        <v>18000</v>
      </c>
      <c r="D160" s="39">
        <v>0</v>
      </c>
      <c r="E160" s="22">
        <f t="shared" si="5"/>
        <v>0</v>
      </c>
    </row>
    <row r="161" spans="1:5" ht="34.5" customHeight="1">
      <c r="A161" s="20" t="s">
        <v>157</v>
      </c>
      <c r="B161" s="38" t="s">
        <v>204</v>
      </c>
      <c r="C161" s="39">
        <f>C162+C165</f>
        <v>160250</v>
      </c>
      <c r="D161" s="39">
        <f>D162+D165</f>
        <v>110076.36</v>
      </c>
      <c r="E161" s="22">
        <f t="shared" si="5"/>
        <v>68.69039625585025</v>
      </c>
    </row>
    <row r="162" spans="1:5" ht="135.75" customHeight="1">
      <c r="A162" s="20" t="s">
        <v>158</v>
      </c>
      <c r="B162" s="38" t="s">
        <v>205</v>
      </c>
      <c r="C162" s="39">
        <f>C163</f>
        <v>58128.21</v>
      </c>
      <c r="D162" s="39">
        <f>D163</f>
        <v>0</v>
      </c>
      <c r="E162" s="22">
        <f t="shared" si="5"/>
        <v>0</v>
      </c>
    </row>
    <row r="163" spans="1:5" ht="102" customHeight="1">
      <c r="A163" s="20" t="s">
        <v>159</v>
      </c>
      <c r="B163" s="38" t="s">
        <v>206</v>
      </c>
      <c r="C163" s="39">
        <f>C164</f>
        <v>58128.21</v>
      </c>
      <c r="D163" s="39">
        <f>D164</f>
        <v>0</v>
      </c>
      <c r="E163" s="22">
        <f t="shared" si="5"/>
        <v>0</v>
      </c>
    </row>
    <row r="164" spans="1:5" ht="104.25" customHeight="1">
      <c r="A164" s="20" t="s">
        <v>149</v>
      </c>
      <c r="B164" s="38" t="s">
        <v>206</v>
      </c>
      <c r="C164" s="39">
        <f>140000-70250-5100-6521.79</f>
        <v>58128.21</v>
      </c>
      <c r="D164" s="39">
        <v>0</v>
      </c>
      <c r="E164" s="22">
        <f t="shared" si="5"/>
        <v>0</v>
      </c>
    </row>
    <row r="165" spans="1:5" ht="126">
      <c r="A165" s="20" t="s">
        <v>273</v>
      </c>
      <c r="B165" s="23" t="s">
        <v>274</v>
      </c>
      <c r="C165" s="39">
        <f>C166+C172</f>
        <v>102121.79</v>
      </c>
      <c r="D165" s="39">
        <f>D166+D172</f>
        <v>110076.36</v>
      </c>
      <c r="E165" s="22">
        <f t="shared" si="5"/>
        <v>107.78929746531078</v>
      </c>
    </row>
    <row r="166" spans="1:5" ht="101.25" customHeight="1">
      <c r="A166" s="20" t="s">
        <v>275</v>
      </c>
      <c r="B166" s="23" t="s">
        <v>276</v>
      </c>
      <c r="C166" s="39">
        <f>C167</f>
        <v>101871.79</v>
      </c>
      <c r="D166" s="39">
        <f>D167</f>
        <v>109826.36</v>
      </c>
      <c r="E166" s="22">
        <f t="shared" si="5"/>
        <v>107.8084129080288</v>
      </c>
    </row>
    <row r="167" spans="1:5" ht="204.75">
      <c r="A167" s="20" t="s">
        <v>278</v>
      </c>
      <c r="B167" s="23" t="s">
        <v>279</v>
      </c>
      <c r="C167" s="39">
        <f>SUM(C168:C171)</f>
        <v>101871.79</v>
      </c>
      <c r="D167" s="39">
        <f>SUM(D168:D171)</f>
        <v>109826.36</v>
      </c>
      <c r="E167" s="22">
        <f t="shared" si="5"/>
        <v>107.8084129080288</v>
      </c>
    </row>
    <row r="168" spans="1:5" ht="204.75">
      <c r="A168" s="20" t="s">
        <v>277</v>
      </c>
      <c r="B168" s="23" t="s">
        <v>279</v>
      </c>
      <c r="C168" s="39">
        <f>23000+3000-17000+1471.2</f>
        <v>10471.2</v>
      </c>
      <c r="D168" s="39">
        <v>10994.17</v>
      </c>
      <c r="E168" s="22">
        <f t="shared" si="5"/>
        <v>104.99436549774619</v>
      </c>
    </row>
    <row r="169" spans="1:5" ht="204.75">
      <c r="A169" s="20" t="s">
        <v>328</v>
      </c>
      <c r="B169" s="23" t="s">
        <v>279</v>
      </c>
      <c r="C169" s="39">
        <f>21000+17000+2300.59</f>
        <v>40300.59</v>
      </c>
      <c r="D169" s="39">
        <v>47722.19</v>
      </c>
      <c r="E169" s="22">
        <f t="shared" si="5"/>
        <v>118.41561128509535</v>
      </c>
    </row>
    <row r="170" spans="1:5" ht="204.75">
      <c r="A170" s="20" t="s">
        <v>329</v>
      </c>
      <c r="B170" s="23" t="s">
        <v>279</v>
      </c>
      <c r="C170" s="39">
        <f>1000+100</f>
        <v>1100</v>
      </c>
      <c r="D170" s="39">
        <v>1110</v>
      </c>
      <c r="E170" s="22">
        <f t="shared" si="5"/>
        <v>100.9090909090909</v>
      </c>
    </row>
    <row r="171" spans="1:5" ht="204.75">
      <c r="A171" s="20" t="s">
        <v>330</v>
      </c>
      <c r="B171" s="23" t="s">
        <v>279</v>
      </c>
      <c r="C171" s="39">
        <f>45000+5000</f>
        <v>50000</v>
      </c>
      <c r="D171" s="39">
        <v>50000</v>
      </c>
      <c r="E171" s="22">
        <f t="shared" si="5"/>
        <v>100</v>
      </c>
    </row>
    <row r="172" spans="1:5" ht="126">
      <c r="A172" s="20" t="s">
        <v>331</v>
      </c>
      <c r="B172" s="23" t="s">
        <v>332</v>
      </c>
      <c r="C172" s="39">
        <f>C173</f>
        <v>250</v>
      </c>
      <c r="D172" s="39">
        <f>D173</f>
        <v>250</v>
      </c>
      <c r="E172" s="22">
        <f t="shared" si="5"/>
        <v>100</v>
      </c>
    </row>
    <row r="173" spans="1:5" ht="126">
      <c r="A173" s="20" t="s">
        <v>333</v>
      </c>
      <c r="B173" s="23" t="s">
        <v>332</v>
      </c>
      <c r="C173" s="39">
        <v>250</v>
      </c>
      <c r="D173" s="39">
        <v>250</v>
      </c>
      <c r="E173" s="22">
        <f t="shared" si="5"/>
        <v>100</v>
      </c>
    </row>
    <row r="174" spans="1:5" ht="18.75">
      <c r="A174" s="17" t="s">
        <v>40</v>
      </c>
      <c r="B174" s="33" t="s">
        <v>143</v>
      </c>
      <c r="C174" s="28">
        <f>C175+C234+C238</f>
        <v>299770099.89</v>
      </c>
      <c r="D174" s="28">
        <f>D175+D234+D238</f>
        <v>196153569.29000002</v>
      </c>
      <c r="E174" s="19">
        <f t="shared" si="5"/>
        <v>65.43466788781743</v>
      </c>
    </row>
    <row r="175" spans="1:5" ht="47.25">
      <c r="A175" s="17" t="s">
        <v>56</v>
      </c>
      <c r="B175" s="33" t="s">
        <v>207</v>
      </c>
      <c r="C175" s="28">
        <f>C176+C183+C208+C223</f>
        <v>300183362.36</v>
      </c>
      <c r="D175" s="28">
        <f>D176+D183+D208+D223</f>
        <v>196566831.76000002</v>
      </c>
      <c r="E175" s="19">
        <f t="shared" si="5"/>
        <v>65.4822539845709</v>
      </c>
    </row>
    <row r="176" spans="1:5" ht="31.5">
      <c r="A176" s="17" t="s">
        <v>103</v>
      </c>
      <c r="B176" s="18" t="s">
        <v>208</v>
      </c>
      <c r="C176" s="28">
        <f>C177+C180</f>
        <v>116914680</v>
      </c>
      <c r="D176" s="28">
        <f>D177+D180</f>
        <v>87736279</v>
      </c>
      <c r="E176" s="19">
        <f t="shared" si="5"/>
        <v>75.04299631149827</v>
      </c>
    </row>
    <row r="177" spans="1:5" ht="31.5">
      <c r="A177" s="20" t="s">
        <v>104</v>
      </c>
      <c r="B177" s="21" t="s">
        <v>209</v>
      </c>
      <c r="C177" s="25">
        <f>C178</f>
        <v>102491500</v>
      </c>
      <c r="D177" s="25">
        <f>D178</f>
        <v>76868622</v>
      </c>
      <c r="E177" s="22">
        <f t="shared" si="5"/>
        <v>74.99999707292801</v>
      </c>
    </row>
    <row r="178" spans="1:5" ht="63">
      <c r="A178" s="20" t="s">
        <v>105</v>
      </c>
      <c r="B178" s="21" t="s">
        <v>334</v>
      </c>
      <c r="C178" s="25">
        <f>C179</f>
        <v>102491500</v>
      </c>
      <c r="D178" s="25">
        <f>D179</f>
        <v>76868622</v>
      </c>
      <c r="E178" s="22">
        <f t="shared" si="5"/>
        <v>74.99999707292801</v>
      </c>
    </row>
    <row r="179" spans="1:5" ht="63">
      <c r="A179" s="20" t="s">
        <v>106</v>
      </c>
      <c r="B179" s="21" t="s">
        <v>334</v>
      </c>
      <c r="C179" s="25">
        <v>102491500</v>
      </c>
      <c r="D179" s="32">
        <v>76868622</v>
      </c>
      <c r="E179" s="22">
        <f t="shared" si="5"/>
        <v>74.99999707292801</v>
      </c>
    </row>
    <row r="180" spans="1:5" ht="31.5">
      <c r="A180" s="20" t="s">
        <v>107</v>
      </c>
      <c r="B180" s="21" t="s">
        <v>210</v>
      </c>
      <c r="C180" s="25">
        <f>C181</f>
        <v>14423180</v>
      </c>
      <c r="D180" s="25">
        <f>D181</f>
        <v>10867657</v>
      </c>
      <c r="E180" s="22">
        <f t="shared" si="5"/>
        <v>75.34855004236236</v>
      </c>
    </row>
    <row r="181" spans="1:5" ht="47.25">
      <c r="A181" s="20" t="s">
        <v>108</v>
      </c>
      <c r="B181" s="21" t="s">
        <v>211</v>
      </c>
      <c r="C181" s="25">
        <f>C182</f>
        <v>14423180</v>
      </c>
      <c r="D181" s="25">
        <f>D182</f>
        <v>10867657</v>
      </c>
      <c r="E181" s="22">
        <f t="shared" si="5"/>
        <v>75.34855004236236</v>
      </c>
    </row>
    <row r="182" spans="1:5" ht="47.25">
      <c r="A182" s="20" t="s">
        <v>109</v>
      </c>
      <c r="B182" s="21" t="s">
        <v>211</v>
      </c>
      <c r="C182" s="25">
        <f>14393410+29770</f>
        <v>14423180</v>
      </c>
      <c r="D182" s="32">
        <v>10867657</v>
      </c>
      <c r="E182" s="22">
        <f t="shared" si="5"/>
        <v>75.34855004236236</v>
      </c>
    </row>
    <row r="183" spans="1:5" s="6" customFormat="1" ht="47.25">
      <c r="A183" s="17" t="s">
        <v>110</v>
      </c>
      <c r="B183" s="33" t="s">
        <v>212</v>
      </c>
      <c r="C183" s="28">
        <f>C204+C190+C191+C194+C201+C184+C195+C187+C198</f>
        <v>57084102.78000001</v>
      </c>
      <c r="D183" s="28">
        <f>D204+D190+D191+D194+D201+D184+D195+D187+D198</f>
        <v>14893933.870000001</v>
      </c>
      <c r="E183" s="19">
        <f t="shared" si="5"/>
        <v>26.091211291172716</v>
      </c>
    </row>
    <row r="184" spans="1:5" s="6" customFormat="1" ht="57" customHeight="1">
      <c r="A184" s="34" t="s">
        <v>265</v>
      </c>
      <c r="B184" s="23" t="s">
        <v>266</v>
      </c>
      <c r="C184" s="25">
        <f>C185</f>
        <v>29139880.67</v>
      </c>
      <c r="D184" s="25">
        <f>D185</f>
        <v>7479501.41</v>
      </c>
      <c r="E184" s="22">
        <f t="shared" si="5"/>
        <v>25.66757734770092</v>
      </c>
    </row>
    <row r="185" spans="1:5" s="6" customFormat="1" ht="63">
      <c r="A185" s="20" t="s">
        <v>263</v>
      </c>
      <c r="B185" s="23" t="s">
        <v>267</v>
      </c>
      <c r="C185" s="25">
        <f>C186</f>
        <v>29139880.67</v>
      </c>
      <c r="D185" s="25">
        <f>D186</f>
        <v>7479501.41</v>
      </c>
      <c r="E185" s="22">
        <f t="shared" si="5"/>
        <v>25.66757734770092</v>
      </c>
    </row>
    <row r="186" spans="1:5" s="6" customFormat="1" ht="63">
      <c r="A186" s="20" t="s">
        <v>264</v>
      </c>
      <c r="B186" s="23" t="s">
        <v>267</v>
      </c>
      <c r="C186" s="25">
        <f>36639880.67-7500000</f>
        <v>29139880.67</v>
      </c>
      <c r="D186" s="25">
        <v>7479501.41</v>
      </c>
      <c r="E186" s="22">
        <f t="shared" si="5"/>
        <v>25.66757734770092</v>
      </c>
    </row>
    <row r="187" spans="1:5" s="6" customFormat="1" ht="126">
      <c r="A187" s="20" t="s">
        <v>344</v>
      </c>
      <c r="B187" s="23" t="s">
        <v>345</v>
      </c>
      <c r="C187" s="25">
        <f>C188</f>
        <v>4720077.38</v>
      </c>
      <c r="D187" s="25">
        <f>D188</f>
        <v>0</v>
      </c>
      <c r="E187" s="22">
        <f t="shared" si="5"/>
        <v>0</v>
      </c>
    </row>
    <row r="188" spans="1:5" s="6" customFormat="1" ht="120.75" customHeight="1">
      <c r="A188" s="20" t="s">
        <v>340</v>
      </c>
      <c r="B188" s="23" t="s">
        <v>346</v>
      </c>
      <c r="C188" s="25">
        <f>C189</f>
        <v>4720077.38</v>
      </c>
      <c r="D188" s="25">
        <f>D189</f>
        <v>0</v>
      </c>
      <c r="E188" s="22">
        <f t="shared" si="5"/>
        <v>0</v>
      </c>
    </row>
    <row r="189" spans="1:5" s="6" customFormat="1" ht="124.5" customHeight="1">
      <c r="A189" s="20" t="s">
        <v>341</v>
      </c>
      <c r="B189" s="23" t="s">
        <v>346</v>
      </c>
      <c r="C189" s="25">
        <v>4720077.38</v>
      </c>
      <c r="D189" s="25">
        <v>0</v>
      </c>
      <c r="E189" s="22">
        <f t="shared" si="5"/>
        <v>0</v>
      </c>
    </row>
    <row r="190" spans="1:5" s="6" customFormat="1" ht="94.5" hidden="1">
      <c r="A190" s="20" t="s">
        <v>261</v>
      </c>
      <c r="B190" s="23" t="s">
        <v>262</v>
      </c>
      <c r="C190" s="25">
        <v>0</v>
      </c>
      <c r="D190" s="25">
        <v>0</v>
      </c>
      <c r="E190" s="22" t="e">
        <f t="shared" si="5"/>
        <v>#DIV/0!</v>
      </c>
    </row>
    <row r="191" spans="1:5" s="6" customFormat="1" ht="120.75" customHeight="1">
      <c r="A191" s="20" t="s">
        <v>259</v>
      </c>
      <c r="B191" s="23" t="s">
        <v>260</v>
      </c>
      <c r="C191" s="25">
        <f>C192</f>
        <v>1117058.69</v>
      </c>
      <c r="D191" s="25">
        <f>D192</f>
        <v>929336.71</v>
      </c>
      <c r="E191" s="22">
        <f t="shared" si="5"/>
        <v>83.19497608491815</v>
      </c>
    </row>
    <row r="192" spans="1:5" s="6" customFormat="1" ht="118.5" customHeight="1">
      <c r="A192" s="20" t="s">
        <v>233</v>
      </c>
      <c r="B192" s="23" t="s">
        <v>258</v>
      </c>
      <c r="C192" s="25">
        <f>C193</f>
        <v>1117058.69</v>
      </c>
      <c r="D192" s="25">
        <f>D193</f>
        <v>929336.71</v>
      </c>
      <c r="E192" s="22">
        <f t="shared" si="5"/>
        <v>83.19497608491815</v>
      </c>
    </row>
    <row r="193" spans="1:5" s="6" customFormat="1" ht="123" customHeight="1">
      <c r="A193" s="20" t="s">
        <v>234</v>
      </c>
      <c r="B193" s="23" t="s">
        <v>257</v>
      </c>
      <c r="C193" s="25">
        <v>1117058.69</v>
      </c>
      <c r="D193" s="25">
        <v>929336.71</v>
      </c>
      <c r="E193" s="22">
        <f t="shared" si="5"/>
        <v>83.19497608491815</v>
      </c>
    </row>
    <row r="194" spans="1:5" s="6" customFormat="1" ht="122.25" customHeight="1" hidden="1">
      <c r="A194" s="20" t="s">
        <v>235</v>
      </c>
      <c r="B194" s="23" t="s">
        <v>236</v>
      </c>
      <c r="C194" s="25">
        <v>0</v>
      </c>
      <c r="D194" s="25">
        <v>0</v>
      </c>
      <c r="E194" s="22" t="e">
        <f t="shared" si="5"/>
        <v>#DIV/0!</v>
      </c>
    </row>
    <row r="195" spans="1:5" s="6" customFormat="1" ht="84" customHeight="1">
      <c r="A195" s="20" t="s">
        <v>268</v>
      </c>
      <c r="B195" s="23" t="s">
        <v>271</v>
      </c>
      <c r="C195" s="25">
        <f>C196</f>
        <v>10028710</v>
      </c>
      <c r="D195" s="25">
        <f>D196</f>
        <v>0</v>
      </c>
      <c r="E195" s="22">
        <f t="shared" si="5"/>
        <v>0</v>
      </c>
    </row>
    <row r="196" spans="1:5" s="6" customFormat="1" ht="96.75" customHeight="1">
      <c r="A196" s="20" t="s">
        <v>269</v>
      </c>
      <c r="B196" s="23" t="s">
        <v>272</v>
      </c>
      <c r="C196" s="25">
        <v>10028710</v>
      </c>
      <c r="D196" s="25">
        <v>0</v>
      </c>
      <c r="E196" s="22">
        <f t="shared" si="5"/>
        <v>0</v>
      </c>
    </row>
    <row r="197" spans="1:5" s="6" customFormat="1" ht="110.25">
      <c r="A197" s="20" t="s">
        <v>270</v>
      </c>
      <c r="B197" s="23" t="s">
        <v>272</v>
      </c>
      <c r="C197" s="25">
        <v>10028710</v>
      </c>
      <c r="D197" s="25">
        <v>0</v>
      </c>
      <c r="E197" s="22">
        <f t="shared" si="5"/>
        <v>0</v>
      </c>
    </row>
    <row r="198" spans="1:5" s="6" customFormat="1" ht="94.5">
      <c r="A198" s="20" t="s">
        <v>385</v>
      </c>
      <c r="B198" s="23" t="s">
        <v>386</v>
      </c>
      <c r="C198" s="25">
        <f>C199</f>
        <v>3229909.64</v>
      </c>
      <c r="D198" s="25">
        <f>D199</f>
        <v>4497.63</v>
      </c>
      <c r="E198" s="22">
        <f t="shared" si="5"/>
        <v>0.13924940637039</v>
      </c>
    </row>
    <row r="199" spans="1:5" s="6" customFormat="1" ht="110.25">
      <c r="A199" s="20" t="s">
        <v>387</v>
      </c>
      <c r="B199" s="23" t="s">
        <v>384</v>
      </c>
      <c r="C199" s="25">
        <f>C200</f>
        <v>3229909.64</v>
      </c>
      <c r="D199" s="25">
        <f>D200</f>
        <v>4497.63</v>
      </c>
      <c r="E199" s="22">
        <f t="shared" si="5"/>
        <v>0.13924940637039</v>
      </c>
    </row>
    <row r="200" spans="1:5" s="6" customFormat="1" ht="110.25">
      <c r="A200" s="20" t="s">
        <v>383</v>
      </c>
      <c r="B200" s="23" t="s">
        <v>384</v>
      </c>
      <c r="C200" s="25">
        <v>3229909.64</v>
      </c>
      <c r="D200" s="25">
        <v>4497.63</v>
      </c>
      <c r="E200" s="22">
        <f t="shared" si="5"/>
        <v>0.13924940637039</v>
      </c>
    </row>
    <row r="201" spans="1:5" s="6" customFormat="1" ht="47.25">
      <c r="A201" s="20" t="s">
        <v>243</v>
      </c>
      <c r="B201" s="23" t="s">
        <v>244</v>
      </c>
      <c r="C201" s="25">
        <f>C202</f>
        <v>300400</v>
      </c>
      <c r="D201" s="25">
        <f>D202</f>
        <v>0</v>
      </c>
      <c r="E201" s="22">
        <f t="shared" si="5"/>
        <v>0</v>
      </c>
    </row>
    <row r="202" spans="1:5" s="6" customFormat="1" ht="63">
      <c r="A202" s="20" t="s">
        <v>245</v>
      </c>
      <c r="B202" s="23" t="s">
        <v>246</v>
      </c>
      <c r="C202" s="25">
        <f>C203</f>
        <v>300400</v>
      </c>
      <c r="D202" s="25">
        <f>D203</f>
        <v>0</v>
      </c>
      <c r="E202" s="22">
        <f t="shared" si="5"/>
        <v>0</v>
      </c>
    </row>
    <row r="203" spans="1:5" s="6" customFormat="1" ht="63">
      <c r="A203" s="20" t="s">
        <v>247</v>
      </c>
      <c r="B203" s="23" t="s">
        <v>246</v>
      </c>
      <c r="C203" s="25">
        <v>300400</v>
      </c>
      <c r="D203" s="25">
        <v>0</v>
      </c>
      <c r="E203" s="22">
        <f t="shared" si="5"/>
        <v>0</v>
      </c>
    </row>
    <row r="204" spans="1:5" ht="18.75">
      <c r="A204" s="20" t="s">
        <v>111</v>
      </c>
      <c r="B204" s="23" t="s">
        <v>214</v>
      </c>
      <c r="C204" s="25">
        <f>C205</f>
        <v>8548066.4</v>
      </c>
      <c r="D204" s="25">
        <f>D205</f>
        <v>6480598.12</v>
      </c>
      <c r="E204" s="22">
        <f t="shared" si="5"/>
        <v>75.81361464389185</v>
      </c>
    </row>
    <row r="205" spans="1:5" ht="31.5">
      <c r="A205" s="20" t="s">
        <v>112</v>
      </c>
      <c r="B205" s="23" t="s">
        <v>213</v>
      </c>
      <c r="C205" s="25">
        <f>SUM(C206:C207)</f>
        <v>8548066.4</v>
      </c>
      <c r="D205" s="25">
        <f>SUM(D206:D207)</f>
        <v>6480598.12</v>
      </c>
      <c r="E205" s="22">
        <f t="shared" si="5"/>
        <v>75.81361464389185</v>
      </c>
    </row>
    <row r="206" spans="1:5" ht="31.5">
      <c r="A206" s="20" t="s">
        <v>113</v>
      </c>
      <c r="B206" s="23" t="s">
        <v>213</v>
      </c>
      <c r="C206" s="25">
        <f>6940548+350000-8879-135383</f>
        <v>7146286</v>
      </c>
      <c r="D206" s="25">
        <v>5436214.5</v>
      </c>
      <c r="E206" s="22">
        <f t="shared" si="5"/>
        <v>76.0704861238411</v>
      </c>
    </row>
    <row r="207" spans="1:5" ht="31.5">
      <c r="A207" s="20" t="s">
        <v>114</v>
      </c>
      <c r="B207" s="23" t="s">
        <v>213</v>
      </c>
      <c r="C207" s="25">
        <f>870123.66+48510+10028710+1129585.16-10028710-717675.34+71236.92</f>
        <v>1401780.4000000004</v>
      </c>
      <c r="D207" s="25">
        <v>1044383.62</v>
      </c>
      <c r="E207" s="22">
        <f t="shared" si="5"/>
        <v>74.50408209445642</v>
      </c>
    </row>
    <row r="208" spans="1:5" ht="31.5">
      <c r="A208" s="17" t="s">
        <v>115</v>
      </c>
      <c r="B208" s="18" t="s">
        <v>215</v>
      </c>
      <c r="C208" s="28">
        <f>C209+C220+C217+C214</f>
        <v>122754244.78</v>
      </c>
      <c r="D208" s="28">
        <f>D209+D220+D217+D214</f>
        <v>93055829.59</v>
      </c>
      <c r="E208" s="19">
        <f aca="true" t="shared" si="6" ref="E208:E243">D208/C208*100</f>
        <v>75.80660836354339</v>
      </c>
    </row>
    <row r="209" spans="1:5" ht="47.25">
      <c r="A209" s="20" t="s">
        <v>116</v>
      </c>
      <c r="B209" s="21" t="s">
        <v>216</v>
      </c>
      <c r="C209" s="25">
        <f>C210</f>
        <v>2080951.5299999998</v>
      </c>
      <c r="D209" s="25">
        <f>D210</f>
        <v>1154968.37</v>
      </c>
      <c r="E209" s="22">
        <f t="shared" si="6"/>
        <v>55.50193521326277</v>
      </c>
    </row>
    <row r="210" spans="1:5" ht="47.25">
      <c r="A210" s="20" t="s">
        <v>117</v>
      </c>
      <c r="B210" s="21" t="s">
        <v>217</v>
      </c>
      <c r="C210" s="25">
        <f>SUM(C211:C213)</f>
        <v>2080951.5299999998</v>
      </c>
      <c r="D210" s="25">
        <f>SUM(D211:D213)</f>
        <v>1154968.37</v>
      </c>
      <c r="E210" s="22">
        <f t="shared" si="6"/>
        <v>55.50193521326277</v>
      </c>
    </row>
    <row r="211" spans="1:5" ht="47.25">
      <c r="A211" s="20" t="s">
        <v>118</v>
      </c>
      <c r="B211" s="21" t="s">
        <v>217</v>
      </c>
      <c r="C211" s="25">
        <f>448497.28+344.92</f>
        <v>448842.2</v>
      </c>
      <c r="D211" s="25">
        <v>343882.03</v>
      </c>
      <c r="E211" s="22">
        <f t="shared" si="6"/>
        <v>76.61535167593422</v>
      </c>
    </row>
    <row r="212" spans="1:5" ht="47.25">
      <c r="A212" s="20" t="s">
        <v>119</v>
      </c>
      <c r="B212" s="21" t="s">
        <v>217</v>
      </c>
      <c r="C212" s="25">
        <f>1460657.16+4620</f>
        <v>1465277.16</v>
      </c>
      <c r="D212" s="25">
        <v>811086.34</v>
      </c>
      <c r="E212" s="22">
        <f t="shared" si="6"/>
        <v>55.35378303446701</v>
      </c>
    </row>
    <row r="213" spans="1:5" ht="47.25">
      <c r="A213" s="20" t="s">
        <v>120</v>
      </c>
      <c r="B213" s="21" t="s">
        <v>217</v>
      </c>
      <c r="C213" s="25">
        <f>108039.22+3454.22+55338.73</f>
        <v>166832.17</v>
      </c>
      <c r="D213" s="25">
        <v>0</v>
      </c>
      <c r="E213" s="22">
        <f t="shared" si="6"/>
        <v>0</v>
      </c>
    </row>
    <row r="214" spans="1:5" ht="94.5">
      <c r="A214" s="20" t="s">
        <v>121</v>
      </c>
      <c r="B214" s="21" t="s">
        <v>218</v>
      </c>
      <c r="C214" s="25">
        <f>C215</f>
        <v>3100000</v>
      </c>
      <c r="D214" s="25">
        <f>D215</f>
        <v>3100000</v>
      </c>
      <c r="E214" s="22">
        <f t="shared" si="6"/>
        <v>100</v>
      </c>
    </row>
    <row r="215" spans="1:5" ht="84.75" customHeight="1">
      <c r="A215" s="20" t="s">
        <v>122</v>
      </c>
      <c r="B215" s="21" t="s">
        <v>219</v>
      </c>
      <c r="C215" s="25">
        <f>C216</f>
        <v>3100000</v>
      </c>
      <c r="D215" s="25">
        <f>D216</f>
        <v>3100000</v>
      </c>
      <c r="E215" s="22">
        <f t="shared" si="6"/>
        <v>100</v>
      </c>
    </row>
    <row r="216" spans="1:5" ht="84.75" customHeight="1">
      <c r="A216" s="20" t="s">
        <v>123</v>
      </c>
      <c r="B216" s="21" t="s">
        <v>219</v>
      </c>
      <c r="C216" s="25">
        <f>1073457+2146914-120371</f>
        <v>3100000</v>
      </c>
      <c r="D216" s="25">
        <v>3100000</v>
      </c>
      <c r="E216" s="22">
        <f t="shared" si="6"/>
        <v>100</v>
      </c>
    </row>
    <row r="217" spans="1:5" ht="78.75">
      <c r="A217" s="20" t="s">
        <v>124</v>
      </c>
      <c r="B217" s="21" t="s">
        <v>101</v>
      </c>
      <c r="C217" s="25">
        <f>C218</f>
        <v>18862</v>
      </c>
      <c r="D217" s="25">
        <f>D218</f>
        <v>18861.22</v>
      </c>
      <c r="E217" s="22">
        <f t="shared" si="6"/>
        <v>99.99586470151628</v>
      </c>
    </row>
    <row r="218" spans="1:5" ht="87.75" customHeight="1">
      <c r="A218" s="20" t="s">
        <v>125</v>
      </c>
      <c r="B218" s="21" t="s">
        <v>220</v>
      </c>
      <c r="C218" s="25">
        <f>C219</f>
        <v>18862</v>
      </c>
      <c r="D218" s="25">
        <f>D219</f>
        <v>18861.22</v>
      </c>
      <c r="E218" s="22">
        <f t="shared" si="6"/>
        <v>99.99586470151628</v>
      </c>
    </row>
    <row r="219" spans="1:5" ht="79.5" customHeight="1">
      <c r="A219" s="20" t="s">
        <v>126</v>
      </c>
      <c r="B219" s="21" t="s">
        <v>220</v>
      </c>
      <c r="C219" s="25">
        <f>5620+13242</f>
        <v>18862</v>
      </c>
      <c r="D219" s="25">
        <v>18861.22</v>
      </c>
      <c r="E219" s="22">
        <f t="shared" si="6"/>
        <v>99.99586470151628</v>
      </c>
    </row>
    <row r="220" spans="1:5" ht="18.75">
      <c r="A220" s="20" t="s">
        <v>127</v>
      </c>
      <c r="B220" s="21" t="s">
        <v>83</v>
      </c>
      <c r="C220" s="25">
        <f>C221</f>
        <v>117554431.25</v>
      </c>
      <c r="D220" s="25">
        <f>D221</f>
        <v>88782000</v>
      </c>
      <c r="E220" s="22">
        <f t="shared" si="6"/>
        <v>75.52416276949153</v>
      </c>
    </row>
    <row r="221" spans="1:5" ht="31.5">
      <c r="A221" s="20" t="s">
        <v>128</v>
      </c>
      <c r="B221" s="21" t="s">
        <v>221</v>
      </c>
      <c r="C221" s="25">
        <f>C222</f>
        <v>117554431.25</v>
      </c>
      <c r="D221" s="25">
        <f>D222</f>
        <v>88782000</v>
      </c>
      <c r="E221" s="22">
        <f t="shared" si="6"/>
        <v>75.52416276949153</v>
      </c>
    </row>
    <row r="222" spans="1:5" ht="31.5">
      <c r="A222" s="20" t="s">
        <v>129</v>
      </c>
      <c r="B222" s="21" t="s">
        <v>221</v>
      </c>
      <c r="C222" s="25">
        <f>116638233.75+413299+502898.5</f>
        <v>117554431.25</v>
      </c>
      <c r="D222" s="25">
        <v>88782000</v>
      </c>
      <c r="E222" s="22">
        <f t="shared" si="6"/>
        <v>75.52416276949153</v>
      </c>
    </row>
    <row r="223" spans="1:5" ht="18.75">
      <c r="A223" s="40" t="s">
        <v>222</v>
      </c>
      <c r="B223" s="18" t="s">
        <v>223</v>
      </c>
      <c r="C223" s="28">
        <f>C224+C230+C227</f>
        <v>3430334.8</v>
      </c>
      <c r="D223" s="28">
        <f>D224+D230+D227</f>
        <v>880789.3</v>
      </c>
      <c r="E223" s="19">
        <f t="shared" si="6"/>
        <v>25.676482073994645</v>
      </c>
    </row>
    <row r="224" spans="1:5" ht="87" customHeight="1">
      <c r="A224" s="34" t="s">
        <v>224</v>
      </c>
      <c r="B224" s="21" t="s">
        <v>225</v>
      </c>
      <c r="C224" s="25">
        <f>C225</f>
        <v>268054.8</v>
      </c>
      <c r="D224" s="25">
        <f>D225</f>
        <v>207133.56</v>
      </c>
      <c r="E224" s="22">
        <f t="shared" si="6"/>
        <v>77.27284122500325</v>
      </c>
    </row>
    <row r="225" spans="1:5" ht="94.5">
      <c r="A225" s="34" t="s">
        <v>226</v>
      </c>
      <c r="B225" s="21" t="s">
        <v>227</v>
      </c>
      <c r="C225" s="25">
        <f>C226</f>
        <v>268054.8</v>
      </c>
      <c r="D225" s="25">
        <f>D226</f>
        <v>207133.56</v>
      </c>
      <c r="E225" s="22">
        <f t="shared" si="6"/>
        <v>77.27284122500325</v>
      </c>
    </row>
    <row r="226" spans="1:5" ht="94.5">
      <c r="A226" s="34" t="s">
        <v>228</v>
      </c>
      <c r="B226" s="21" t="s">
        <v>227</v>
      </c>
      <c r="C226" s="25">
        <f>146214+121840.8</f>
        <v>268054.8</v>
      </c>
      <c r="D226" s="25">
        <v>207133.56</v>
      </c>
      <c r="E226" s="22">
        <f t="shared" si="6"/>
        <v>77.27284122500325</v>
      </c>
    </row>
    <row r="227" spans="1:5" ht="110.25">
      <c r="A227" s="34" t="s">
        <v>375</v>
      </c>
      <c r="B227" s="21" t="s">
        <v>376</v>
      </c>
      <c r="C227" s="25">
        <f>C228</f>
        <v>2786280</v>
      </c>
      <c r="D227" s="25">
        <f>D228</f>
        <v>673655.74</v>
      </c>
      <c r="E227" s="22">
        <f t="shared" si="6"/>
        <v>24.177603830196535</v>
      </c>
    </row>
    <row r="228" spans="1:5" ht="110.25">
      <c r="A228" s="34" t="s">
        <v>377</v>
      </c>
      <c r="B228" s="21" t="s">
        <v>378</v>
      </c>
      <c r="C228" s="25">
        <f>C229</f>
        <v>2786280</v>
      </c>
      <c r="D228" s="25">
        <f>D229</f>
        <v>673655.74</v>
      </c>
      <c r="E228" s="22">
        <f t="shared" si="6"/>
        <v>24.177603830196535</v>
      </c>
    </row>
    <row r="229" spans="1:5" ht="110.25">
      <c r="A229" s="34" t="s">
        <v>379</v>
      </c>
      <c r="B229" s="21" t="s">
        <v>378</v>
      </c>
      <c r="C229" s="25">
        <v>2786280</v>
      </c>
      <c r="D229" s="25">
        <v>673655.74</v>
      </c>
      <c r="E229" s="22">
        <f t="shared" si="6"/>
        <v>24.177603830196535</v>
      </c>
    </row>
    <row r="230" spans="1:5" ht="63">
      <c r="A230" s="34" t="s">
        <v>280</v>
      </c>
      <c r="B230" s="21" t="s">
        <v>281</v>
      </c>
      <c r="C230" s="25">
        <f aca="true" t="shared" si="7" ref="C230:D232">C231</f>
        <v>376000</v>
      </c>
      <c r="D230" s="25">
        <f t="shared" si="7"/>
        <v>0</v>
      </c>
      <c r="E230" s="22">
        <f t="shared" si="6"/>
        <v>0</v>
      </c>
    </row>
    <row r="231" spans="1:5" ht="72.75" customHeight="1">
      <c r="A231" s="34" t="s">
        <v>282</v>
      </c>
      <c r="B231" s="21" t="s">
        <v>283</v>
      </c>
      <c r="C231" s="25">
        <f t="shared" si="7"/>
        <v>376000</v>
      </c>
      <c r="D231" s="25">
        <f t="shared" si="7"/>
        <v>0</v>
      </c>
      <c r="E231" s="22">
        <f t="shared" si="6"/>
        <v>0</v>
      </c>
    </row>
    <row r="232" spans="1:5" ht="63">
      <c r="A232" s="34" t="s">
        <v>284</v>
      </c>
      <c r="B232" s="21" t="s">
        <v>285</v>
      </c>
      <c r="C232" s="25">
        <f t="shared" si="7"/>
        <v>376000</v>
      </c>
      <c r="D232" s="25">
        <f t="shared" si="7"/>
        <v>0</v>
      </c>
      <c r="E232" s="22">
        <f t="shared" si="6"/>
        <v>0</v>
      </c>
    </row>
    <row r="233" spans="1:5" ht="66.75" customHeight="1">
      <c r="A233" s="34" t="s">
        <v>286</v>
      </c>
      <c r="B233" s="21" t="s">
        <v>285</v>
      </c>
      <c r="C233" s="25">
        <v>376000</v>
      </c>
      <c r="D233" s="25">
        <v>0</v>
      </c>
      <c r="E233" s="22">
        <f t="shared" si="6"/>
        <v>0</v>
      </c>
    </row>
    <row r="234" spans="1:5" ht="42" customHeight="1">
      <c r="A234" s="40" t="s">
        <v>229</v>
      </c>
      <c r="B234" s="18" t="s">
        <v>398</v>
      </c>
      <c r="C234" s="28">
        <f aca="true" t="shared" si="8" ref="C234:D236">C235</f>
        <v>50000</v>
      </c>
      <c r="D234" s="28">
        <f t="shared" si="8"/>
        <v>50000</v>
      </c>
      <c r="E234" s="19">
        <f t="shared" si="6"/>
        <v>100</v>
      </c>
    </row>
    <row r="235" spans="1:5" ht="48" customHeight="1">
      <c r="A235" s="34" t="s">
        <v>230</v>
      </c>
      <c r="B235" s="21" t="s">
        <v>399</v>
      </c>
      <c r="C235" s="25">
        <f t="shared" si="8"/>
        <v>50000</v>
      </c>
      <c r="D235" s="25">
        <f t="shared" si="8"/>
        <v>50000</v>
      </c>
      <c r="E235" s="22">
        <f t="shared" si="6"/>
        <v>100</v>
      </c>
    </row>
    <row r="236" spans="1:5" ht="78.75">
      <c r="A236" s="34" t="s">
        <v>231</v>
      </c>
      <c r="B236" s="21" t="s">
        <v>400</v>
      </c>
      <c r="C236" s="25">
        <f t="shared" si="8"/>
        <v>50000</v>
      </c>
      <c r="D236" s="25">
        <f t="shared" si="8"/>
        <v>50000</v>
      </c>
      <c r="E236" s="22">
        <f t="shared" si="6"/>
        <v>100</v>
      </c>
    </row>
    <row r="237" spans="1:5" ht="78.75">
      <c r="A237" s="34" t="s">
        <v>232</v>
      </c>
      <c r="B237" s="21" t="s">
        <v>400</v>
      </c>
      <c r="C237" s="25">
        <v>50000</v>
      </c>
      <c r="D237" s="25">
        <v>50000</v>
      </c>
      <c r="E237" s="22">
        <f t="shared" si="6"/>
        <v>100</v>
      </c>
    </row>
    <row r="238" spans="1:5" ht="94.5">
      <c r="A238" s="40" t="s">
        <v>248</v>
      </c>
      <c r="B238" s="18" t="s">
        <v>249</v>
      </c>
      <c r="C238" s="28">
        <f>C239</f>
        <v>-463262.47000000003</v>
      </c>
      <c r="D238" s="28">
        <f>D239</f>
        <v>-463262.47000000003</v>
      </c>
      <c r="E238" s="19">
        <f t="shared" si="6"/>
        <v>100</v>
      </c>
    </row>
    <row r="239" spans="1:5" ht="78.75">
      <c r="A239" s="34" t="s">
        <v>250</v>
      </c>
      <c r="B239" s="21" t="s">
        <v>251</v>
      </c>
      <c r="C239" s="25">
        <f>C240</f>
        <v>-463262.47000000003</v>
      </c>
      <c r="D239" s="25">
        <f>D240</f>
        <v>-463262.47000000003</v>
      </c>
      <c r="E239" s="22">
        <f t="shared" si="6"/>
        <v>100</v>
      </c>
    </row>
    <row r="240" spans="1:5" ht="78.75">
      <c r="A240" s="34" t="s">
        <v>252</v>
      </c>
      <c r="B240" s="21" t="s">
        <v>253</v>
      </c>
      <c r="C240" s="25">
        <f>SUM(C241:C242)</f>
        <v>-463262.47000000003</v>
      </c>
      <c r="D240" s="25">
        <f>SUM(D241:D242)</f>
        <v>-463262.47000000003</v>
      </c>
      <c r="E240" s="22">
        <f t="shared" si="6"/>
        <v>100</v>
      </c>
    </row>
    <row r="241" spans="1:5" ht="66.75" customHeight="1">
      <c r="A241" s="34" t="s">
        <v>254</v>
      </c>
      <c r="B241" s="21" t="s">
        <v>255</v>
      </c>
      <c r="C241" s="25">
        <v>-3240.9</v>
      </c>
      <c r="D241" s="25">
        <v>-3240.9</v>
      </c>
      <c r="E241" s="22">
        <f t="shared" si="6"/>
        <v>100</v>
      </c>
    </row>
    <row r="242" spans="1:5" ht="76.5" customHeight="1">
      <c r="A242" s="34" t="s">
        <v>256</v>
      </c>
      <c r="B242" s="21" t="s">
        <v>401</v>
      </c>
      <c r="C242" s="25">
        <v>-460021.57</v>
      </c>
      <c r="D242" s="25">
        <v>-460021.57</v>
      </c>
      <c r="E242" s="22">
        <f t="shared" si="6"/>
        <v>100</v>
      </c>
    </row>
    <row r="243" spans="1:5" ht="36" customHeight="1">
      <c r="A243" s="45" t="s">
        <v>402</v>
      </c>
      <c r="B243" s="46"/>
      <c r="C243" s="19">
        <f>C13+C174</f>
        <v>365743000.07</v>
      </c>
      <c r="D243" s="19">
        <f>D13+D174</f>
        <v>243715421.53000003</v>
      </c>
      <c r="E243" s="19">
        <f t="shared" si="6"/>
        <v>66.63570361793802</v>
      </c>
    </row>
    <row r="244" spans="3:5" ht="18.75">
      <c r="C244" s="4"/>
      <c r="E244" s="4"/>
    </row>
    <row r="245" ht="18.75">
      <c r="C245" s="8"/>
    </row>
    <row r="247" ht="18.75">
      <c r="C247" s="8"/>
    </row>
    <row r="248" ht="18.75">
      <c r="D248" s="9"/>
    </row>
  </sheetData>
  <sheetProtection/>
  <mergeCells count="12">
    <mergeCell ref="A243:B243"/>
    <mergeCell ref="A10:A11"/>
    <mergeCell ref="B10:B11"/>
    <mergeCell ref="A8:E8"/>
    <mergeCell ref="C10:C11"/>
    <mergeCell ref="D10:D11"/>
    <mergeCell ref="E10:E11"/>
    <mergeCell ref="A9:E9"/>
    <mergeCell ref="C4:E4"/>
    <mergeCell ref="C1:E1"/>
    <mergeCell ref="C2:E2"/>
    <mergeCell ref="C3:E3"/>
  </mergeCells>
  <printOptions/>
  <pageMargins left="1.062992125984252" right="0.8661417322834646" top="0.7874015748031497" bottom="0.7874015748031497" header="0.31496062992125984" footer="0.31496062992125984"/>
  <pageSetup fitToHeight="0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Жаринов</cp:lastModifiedBy>
  <cp:lastPrinted>2020-10-15T06:04:17Z</cp:lastPrinted>
  <dcterms:created xsi:type="dcterms:W3CDTF">2009-08-21T08:27:43Z</dcterms:created>
  <dcterms:modified xsi:type="dcterms:W3CDTF">2020-10-23T10:37:23Z</dcterms:modified>
  <cp:category/>
  <cp:version/>
  <cp:contentType/>
  <cp:contentStatus/>
</cp:coreProperties>
</file>