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1 полугодие 2021\"/>
    </mc:Choice>
  </mc:AlternateContent>
  <bookViews>
    <workbookView xWindow="156" yWindow="576" windowWidth="28452" windowHeight="11952"/>
  </bookViews>
  <sheets>
    <sheet name="Расходы" sheetId="3" r:id="rId1"/>
  </sheets>
  <definedNames>
    <definedName name="_xlnm.Print_Titles" localSheetId="0">Расходы!$1:$7</definedName>
  </definedNames>
  <calcPr calcId="152511"/>
</workbook>
</file>

<file path=xl/calcChain.xml><?xml version="1.0" encoding="utf-8"?>
<calcChain xmlns="http://schemas.openxmlformats.org/spreadsheetml/2006/main">
  <c r="L11" i="3" l="1"/>
  <c r="L12" i="3"/>
  <c r="L13" i="3"/>
  <c r="L14" i="3"/>
  <c r="L15" i="3"/>
  <c r="L16" i="3"/>
  <c r="L18" i="3"/>
  <c r="L20" i="3"/>
  <c r="L21" i="3"/>
  <c r="L22" i="3"/>
  <c r="L23" i="3"/>
  <c r="L25" i="3"/>
  <c r="L26" i="3"/>
  <c r="L27" i="3"/>
  <c r="L28" i="3"/>
  <c r="L29" i="3"/>
  <c r="L30" i="3"/>
  <c r="L31" i="3"/>
  <c r="L32" i="3"/>
  <c r="L33" i="3"/>
  <c r="L34" i="3"/>
  <c r="L36" i="3"/>
  <c r="L38" i="3"/>
  <c r="L39" i="3"/>
  <c r="L40" i="3"/>
  <c r="L42" i="3"/>
  <c r="I17" i="3"/>
  <c r="J17" i="3"/>
  <c r="K17" i="3"/>
  <c r="L17" i="3" s="1"/>
  <c r="H17" i="3"/>
  <c r="I41" i="3"/>
  <c r="J41" i="3"/>
  <c r="K41" i="3"/>
  <c r="L41" i="3" s="1"/>
  <c r="H41" i="3"/>
  <c r="I35" i="3"/>
  <c r="J35" i="3"/>
  <c r="K35" i="3"/>
  <c r="L35" i="3" s="1"/>
  <c r="H35" i="3"/>
  <c r="I37" i="3"/>
  <c r="J37" i="3"/>
  <c r="K37" i="3"/>
  <c r="L37" i="3" s="1"/>
  <c r="H37" i="3"/>
  <c r="I28" i="3"/>
  <c r="J28" i="3"/>
  <c r="K28" i="3"/>
  <c r="H28" i="3"/>
  <c r="I24" i="3"/>
  <c r="J24" i="3"/>
  <c r="K24" i="3"/>
  <c r="L24" i="3" s="1"/>
  <c r="H24" i="3"/>
  <c r="I19" i="3"/>
  <c r="J19" i="3"/>
  <c r="K19" i="3"/>
  <c r="L19" i="3" s="1"/>
  <c r="H19" i="3"/>
  <c r="I10" i="3"/>
  <c r="J10" i="3"/>
  <c r="K10" i="3"/>
  <c r="L10" i="3" s="1"/>
  <c r="H10" i="3"/>
  <c r="H42" i="3"/>
  <c r="H40" i="3"/>
  <c r="H39" i="3"/>
  <c r="H38" i="3"/>
  <c r="H36" i="3"/>
  <c r="H34" i="3"/>
  <c r="H33" i="3"/>
  <c r="H32" i="3"/>
  <c r="H31" i="3"/>
  <c r="H30" i="3"/>
  <c r="H29" i="3"/>
  <c r="H27" i="3"/>
  <c r="H26" i="3"/>
  <c r="H25" i="3"/>
  <c r="H23" i="3"/>
  <c r="H22" i="3"/>
  <c r="H21" i="3"/>
  <c r="H20" i="3"/>
  <c r="H18" i="3"/>
  <c r="H16" i="3"/>
  <c r="H15" i="3"/>
  <c r="H14" i="3"/>
  <c r="H13" i="3"/>
  <c r="H12" i="3"/>
  <c r="H11" i="3"/>
  <c r="K8" i="3" l="1"/>
  <c r="L8" i="3" s="1"/>
  <c r="H8" i="3"/>
</calcChain>
</file>

<file path=xl/sharedStrings.xml><?xml version="1.0" encoding="utf-8"?>
<sst xmlns="http://schemas.openxmlformats.org/spreadsheetml/2006/main" count="334" uniqueCount="97">
  <si>
    <t>Наименование показателя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</si>
  <si>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</si>
  <si>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</si>
  <si>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</si>
  <si>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</si>
  <si>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</si>
  <si>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</si>
  <si>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</si>
  <si>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</si>
  <si>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</si>
  <si>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</si>
  <si>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</si>
  <si>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</si>
  <si>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</si>
  <si>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</si>
  <si>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</si>
  <si>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</si>
  <si>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16</t>
  </si>
  <si>
    <t>25</t>
  </si>
  <si>
    <t>29</t>
  </si>
  <si>
    <t>х</t>
  </si>
  <si>
    <t>-</t>
  </si>
  <si>
    <t xml:space="preserve">в том числе: </t>
  </si>
  <si>
    <t/>
  </si>
  <si>
    <t>Код расхода по бюджетной классификации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</si>
  <si>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</si>
  <si>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</si>
  <si>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</si>
  <si>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</si>
  <si>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</si>
  <si>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</si>
  <si>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</si>
  <si>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</si>
  <si>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</si>
  <si>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</si>
  <si>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</si>
  <si>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</si>
  <si>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</si>
  <si>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</si>
  <si>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</si>
  <si>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</si>
  <si>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</si>
  <si>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</si>
  <si>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</si>
  <si>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</si>
  <si>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</si>
  <si>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</si>
  <si>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</si>
  <si>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</si>
  <si>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</si>
  <si>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</si>
  <si>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</si>
  <si>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</si>
  <si>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</si>
  <si>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</si>
  <si>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</si>
  <si>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</si>
  <si>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</si>
  <si>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</si>
  <si>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</si>
  <si>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</si>
  <si>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</si>
  <si>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</si>
  <si>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</si>
  <si>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</si>
  <si>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</si>
  <si>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</si>
  <si>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</si>
  <si>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</si>
  <si>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</si>
  <si>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</si>
  <si>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</si>
  <si>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</si>
  <si>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</si>
  <si>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</si>
  <si>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</si>
  <si>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</si>
  <si>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Дошкольное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</si>
  <si>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</si>
  <si>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</si>
  <si>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</si>
  <si>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</si>
  <si>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 xml:space="preserve"> Культура</t>
  </si>
  <si>
    <t>Пенсионное обеспечение</t>
  </si>
  <si>
    <t>Социальное обеспечение населения</t>
  </si>
  <si>
    <t>Массовый спорт</t>
  </si>
  <si>
    <t>Утвержденные бюджетные назначения (руб.)</t>
  </si>
  <si>
    <t>Процент исполнения (%)</t>
  </si>
  <si>
    <t>Охрана семьи и детства</t>
  </si>
  <si>
    <t>Резервные фонды</t>
  </si>
  <si>
    <t>Сельское хозяйство и рыболовство</t>
  </si>
  <si>
    <t>Жилищное хозяйство</t>
  </si>
  <si>
    <t>Таблица 2</t>
  </si>
  <si>
    <t>Расходы бюджета Южского муниципального района по разделам и подразделам классификации расходов бюджетов за 1 полугодие 2021 года</t>
  </si>
  <si>
    <t xml:space="preserve">Общее образование </t>
  </si>
  <si>
    <t>Гражданская оборона</t>
  </si>
  <si>
    <t>Исполнено за 1 полугодие 2021 года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</si>
</sst>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.5"/>
      <name val="Times New Roman"/>
      <family val="1"/>
      <charset val="204"/>
    </font>
    <font>
      <b/>
      <sz val="13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0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0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39">
      <alignment horizontal="center" vertical="center" textRotation="90"/>
    </xf>
    <xf numFmtId="49" fontId="10" fillId="0" borderId="40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1" fillId="0" borderId="2">
      <alignment wrapText="1"/>
    </xf>
    <xf numFmtId="0" fontId="12" fillId="0" borderId="2"/>
    <xf numFmtId="0" fontId="11" fillId="0" borderId="16">
      <alignment wrapText="1"/>
    </xf>
    <xf numFmtId="0" fontId="11" fillId="0" borderId="13">
      <alignment wrapText="1"/>
    </xf>
    <xf numFmtId="0" fontId="12" fillId="0" borderId="13"/>
    <xf numFmtId="0" fontId="13" fillId="0" borderId="0"/>
    <xf numFmtId="0" fontId="13" fillId="0" borderId="0"/>
    <xf numFmtId="0" fontId="13" fillId="0" borderId="0"/>
    <xf numFmtId="0" fontId="9" fillId="0" borderId="1"/>
    <xf numFmtId="0" fontId="9" fillId="0" borderId="1"/>
    <xf numFmtId="0" fontId="4" fillId="3" borderId="1"/>
    <xf numFmtId="0" fontId="9" fillId="0" borderId="1"/>
  </cellStyleXfs>
  <cellXfs count="78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4" fillId="0" borderId="8" xfId="15" applyNumberFormat="1" applyProtection="1"/>
    <xf numFmtId="0" fontId="6" fillId="0" borderId="1" xfId="18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4" fontId="6" fillId="0" borderId="16" xfId="40" applyNumberFormat="1" applyProtection="1">
      <alignment horizontal="right" shrinkToFit="1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4" fillId="0" borderId="2" xfId="61" applyNumberFormat="1" applyProtection="1"/>
    <xf numFmtId="4" fontId="6" fillId="0" borderId="30" xfId="65" applyNumberFormat="1" applyProtection="1">
      <alignment horizontal="right" shrinkToFit="1"/>
    </xf>
    <xf numFmtId="49" fontId="6" fillId="0" borderId="20" xfId="68" applyNumberFormat="1" applyProtection="1">
      <alignment horizontal="center"/>
    </xf>
    <xf numFmtId="0" fontId="6" fillId="0" borderId="32" xfId="72" applyNumberFormat="1" applyProtection="1"/>
    <xf numFmtId="0" fontId="4" fillId="0" borderId="1" xfId="79" applyNumberFormat="1" applyBorder="1" applyProtection="1"/>
    <xf numFmtId="0" fontId="6" fillId="0" borderId="1" xfId="52" applyNumberFormat="1" applyBorder="1" applyProtection="1"/>
    <xf numFmtId="0" fontId="6" fillId="0" borderId="1" xfId="71" applyNumberFormat="1" applyBorder="1" applyProtection="1"/>
    <xf numFmtId="0" fontId="6" fillId="0" borderId="1" xfId="72" applyNumberFormat="1" applyBorder="1" applyProtection="1"/>
    <xf numFmtId="49" fontId="6" fillId="0" borderId="39" xfId="35" applyBorder="1" applyAlignment="1">
      <alignment vertical="center" wrapText="1"/>
    </xf>
    <xf numFmtId="49" fontId="14" fillId="0" borderId="47" xfId="35" applyFont="1" applyBorder="1" applyAlignment="1">
      <alignment vertical="center" wrapText="1"/>
    </xf>
    <xf numFmtId="49" fontId="14" fillId="0" borderId="12" xfId="35" applyFont="1" applyBorder="1" applyAlignment="1">
      <alignment vertical="center" wrapText="1"/>
    </xf>
    <xf numFmtId="49" fontId="14" fillId="0" borderId="39" xfId="35" applyFont="1" applyBorder="1" applyAlignment="1">
      <alignment vertical="center" wrapText="1"/>
    </xf>
    <xf numFmtId="49" fontId="14" fillId="0" borderId="16" xfId="35" applyNumberFormat="1" applyFont="1" applyProtection="1">
      <alignment horizontal="center" vertical="center" wrapText="1"/>
    </xf>
    <xf numFmtId="49" fontId="14" fillId="0" borderId="4" xfId="36" applyNumberFormat="1" applyFont="1" applyProtection="1">
      <alignment horizontal="center" vertical="center" wrapText="1"/>
    </xf>
    <xf numFmtId="4" fontId="14" fillId="0" borderId="29" xfId="64" applyNumberFormat="1" applyFont="1" applyProtection="1">
      <alignment horizontal="right" shrinkToFit="1"/>
    </xf>
    <xf numFmtId="49" fontId="14" fillId="0" borderId="16" xfId="50" applyNumberFormat="1" applyFont="1" applyProtection="1">
      <alignment horizontal="center"/>
    </xf>
    <xf numFmtId="0" fontId="15" fillId="0" borderId="30" xfId="69" applyNumberFormat="1" applyFont="1" applyAlignment="1" applyProtection="1">
      <alignment horizontal="left" wrapText="1"/>
    </xf>
    <xf numFmtId="49" fontId="15" fillId="0" borderId="16" xfId="50" applyNumberFormat="1" applyFont="1" applyProtection="1">
      <alignment horizontal="center"/>
    </xf>
    <xf numFmtId="4" fontId="15" fillId="0" borderId="16" xfId="40" applyNumberFormat="1" applyFont="1" applyProtection="1">
      <alignment horizontal="right" shrinkToFit="1"/>
    </xf>
    <xf numFmtId="0" fontId="14" fillId="0" borderId="30" xfId="69" applyNumberFormat="1" applyFont="1" applyAlignment="1" applyProtection="1">
      <alignment horizontal="left" wrapText="1"/>
    </xf>
    <xf numFmtId="4" fontId="14" fillId="0" borderId="16" xfId="40" applyNumberFormat="1" applyFont="1" applyProtection="1">
      <alignment horizontal="right" shrinkToFit="1"/>
    </xf>
    <xf numFmtId="49" fontId="15" fillId="0" borderId="16" xfId="50" applyNumberFormat="1" applyFont="1" applyAlignment="1" applyProtection="1">
      <alignment horizontal="center"/>
    </xf>
    <xf numFmtId="4" fontId="15" fillId="0" borderId="16" xfId="40" applyNumberFormat="1" applyFont="1" applyAlignment="1" applyProtection="1">
      <alignment horizontal="center" shrinkToFit="1"/>
    </xf>
    <xf numFmtId="4" fontId="15" fillId="0" borderId="20" xfId="41" applyNumberFormat="1" applyFont="1" applyAlignment="1" applyProtection="1">
      <alignment horizontal="center" shrinkToFit="1"/>
    </xf>
    <xf numFmtId="49" fontId="14" fillId="0" borderId="1" xfId="59" applyFont="1" applyBorder="1" applyAlignment="1" applyProtection="1"/>
    <xf numFmtId="0" fontId="0" fillId="0" borderId="0" xfId="0" applyAlignment="1" applyProtection="1">
      <protection locked="0"/>
    </xf>
    <xf numFmtId="49" fontId="14" fillId="0" borderId="48" xfId="63" applyNumberFormat="1" applyFont="1" applyBorder="1" applyProtection="1">
      <alignment horizontal="center" wrapText="1"/>
    </xf>
    <xf numFmtId="49" fontId="14" fillId="0" borderId="39" xfId="50" applyNumberFormat="1" applyFont="1" applyBorder="1" applyProtection="1">
      <alignment horizontal="center"/>
    </xf>
    <xf numFmtId="49" fontId="14" fillId="0" borderId="24" xfId="35" applyNumberFormat="1" applyFont="1" applyBorder="1" applyProtection="1">
      <alignment horizontal="center" vertical="center" wrapText="1"/>
    </xf>
    <xf numFmtId="0" fontId="15" fillId="0" borderId="46" xfId="62" applyNumberFormat="1" applyFont="1" applyBorder="1" applyAlignment="1" applyProtection="1">
      <alignment horizontal="left" wrapText="1"/>
    </xf>
    <xf numFmtId="0" fontId="14" fillId="0" borderId="46" xfId="43" applyNumberFormat="1" applyFont="1" applyBorder="1" applyAlignment="1" applyProtection="1">
      <alignment horizontal="left" wrapText="1"/>
    </xf>
    <xf numFmtId="4" fontId="14" fillId="0" borderId="16" xfId="40" applyNumberFormat="1" applyFont="1" applyAlignment="1" applyProtection="1">
      <alignment horizontal="center" shrinkToFit="1"/>
    </xf>
    <xf numFmtId="4" fontId="15" fillId="0" borderId="29" xfId="64" applyNumberFormat="1" applyFont="1" applyAlignment="1" applyProtection="1">
      <alignment horizontal="center" shrinkToFit="1"/>
    </xf>
    <xf numFmtId="4" fontId="15" fillId="0" borderId="30" xfId="65" applyNumberFormat="1" applyFont="1" applyAlignment="1" applyProtection="1">
      <alignment horizontal="center" shrinkToFit="1"/>
    </xf>
    <xf numFmtId="49" fontId="14" fillId="0" borderId="16" xfId="50" applyNumberFormat="1" applyFont="1" applyAlignment="1" applyProtection="1">
      <alignment horizontal="center"/>
    </xf>
    <xf numFmtId="49" fontId="14" fillId="0" borderId="20" xfId="68" applyNumberFormat="1" applyFont="1" applyAlignment="1" applyProtection="1">
      <alignment horizontal="center"/>
    </xf>
    <xf numFmtId="4" fontId="14" fillId="0" borderId="29" xfId="64" applyNumberFormat="1" applyFont="1" applyAlignment="1" applyProtection="1">
      <alignment horizontal="center" shrinkToFit="1"/>
    </xf>
    <xf numFmtId="4" fontId="14" fillId="0" borderId="20" xfId="41" applyNumberFormat="1" applyFont="1" applyAlignment="1" applyProtection="1">
      <alignment horizontal="center" shrinkToFit="1"/>
    </xf>
    <xf numFmtId="0" fontId="15" fillId="0" borderId="1" xfId="1" applyNumberFormat="1" applyFont="1" applyAlignment="1" applyProtection="1">
      <alignment vertical="center" wrapText="1"/>
    </xf>
    <xf numFmtId="49" fontId="14" fillId="0" borderId="47" xfId="35" applyNumberFormat="1" applyFont="1" applyBorder="1" applyProtection="1">
      <alignment horizontal="center" vertical="center" wrapText="1"/>
    </xf>
    <xf numFmtId="49" fontId="14" fillId="0" borderId="39" xfId="35" applyNumberFormat="1" applyFont="1" applyBorder="1" applyProtection="1">
      <alignment horizontal="center" vertical="center" wrapText="1"/>
    </xf>
    <xf numFmtId="49" fontId="6" fillId="0" borderId="1" xfId="59" applyNumberFormat="1" applyBorder="1" applyProtection="1"/>
    <xf numFmtId="49" fontId="14" fillId="0" borderId="53" xfId="36" applyNumberFormat="1" applyFont="1" applyBorder="1" applyProtection="1">
      <alignment horizontal="center" vertical="center" wrapText="1"/>
    </xf>
    <xf numFmtId="49" fontId="14" fillId="0" borderId="1" xfId="59" applyFont="1" applyBorder="1" applyAlignment="1" applyProtection="1">
      <alignment horizontal="right"/>
    </xf>
    <xf numFmtId="4" fontId="16" fillId="0" borderId="46" xfId="0" applyNumberFormat="1" applyFont="1" applyFill="1" applyBorder="1" applyAlignment="1">
      <alignment horizontal="center" vertical="center"/>
    </xf>
    <xf numFmtId="4" fontId="16" fillId="4" borderId="46" xfId="0" applyNumberFormat="1" applyFont="1" applyFill="1" applyBorder="1" applyAlignment="1">
      <alignment horizontal="center" vertical="center"/>
    </xf>
    <xf numFmtId="4" fontId="17" fillId="0" borderId="46" xfId="0" applyNumberFormat="1" applyFont="1" applyFill="1" applyBorder="1" applyAlignment="1">
      <alignment horizontal="center" vertical="center"/>
    </xf>
    <xf numFmtId="4" fontId="17" fillId="4" borderId="46" xfId="0" applyNumberFormat="1" applyFont="1" applyFill="1" applyBorder="1" applyAlignment="1">
      <alignment horizontal="center" vertical="center"/>
    </xf>
    <xf numFmtId="4" fontId="16" fillId="4" borderId="46" xfId="0" applyNumberFormat="1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justify" vertical="center" wrapText="1"/>
    </xf>
    <xf numFmtId="4" fontId="14" fillId="0" borderId="16" xfId="40" applyNumberFormat="1" applyFont="1" applyAlignment="1" applyProtection="1">
      <alignment horizontal="center" vertical="center" shrinkToFit="1"/>
    </xf>
    <xf numFmtId="0" fontId="6" fillId="0" borderId="1" xfId="72" applyNumberFormat="1" applyBorder="1" applyAlignment="1" applyProtection="1">
      <alignment vertical="center"/>
    </xf>
    <xf numFmtId="0" fontId="6" fillId="0" borderId="1" xfId="52" applyNumberFormat="1" applyBorder="1" applyAlignment="1" applyProtection="1">
      <alignment vertical="center"/>
    </xf>
    <xf numFmtId="0" fontId="6" fillId="2" borderId="1" xfId="54" applyNumberFormat="1" applyAlignment="1" applyProtection="1">
      <alignment vertical="center"/>
    </xf>
    <xf numFmtId="0" fontId="15" fillId="0" borderId="1" xfId="1" applyNumberFormat="1" applyFont="1" applyAlignment="1" applyProtection="1">
      <alignment horizontal="center" vertical="center" wrapText="1"/>
    </xf>
    <xf numFmtId="49" fontId="14" fillId="0" borderId="24" xfId="35" applyNumberFormat="1" applyFont="1" applyBorder="1" applyProtection="1">
      <alignment horizontal="center" vertical="center" wrapText="1"/>
    </xf>
    <xf numFmtId="49" fontId="14" fillId="0" borderId="29" xfId="35" applyNumberFormat="1" applyFont="1" applyBorder="1" applyProtection="1">
      <alignment horizontal="center" vertical="center" wrapText="1"/>
    </xf>
    <xf numFmtId="49" fontId="14" fillId="0" borderId="54" xfId="35" applyFont="1" applyBorder="1" applyAlignment="1" applyProtection="1">
      <alignment horizontal="center" vertical="center" wrapText="1"/>
    </xf>
    <xf numFmtId="49" fontId="14" fillId="0" borderId="55" xfId="35" applyFont="1" applyBorder="1" applyAlignment="1" applyProtection="1">
      <alignment horizontal="center" vertical="center" wrapText="1"/>
    </xf>
    <xf numFmtId="49" fontId="14" fillId="0" borderId="51" xfId="35" applyFont="1" applyBorder="1" applyAlignment="1" applyProtection="1">
      <alignment horizontal="center" vertical="center" wrapText="1"/>
    </xf>
    <xf numFmtId="49" fontId="14" fillId="0" borderId="52" xfId="35" applyFont="1" applyBorder="1" applyAlignment="1" applyProtection="1">
      <alignment horizontal="center" vertical="center" wrapText="1"/>
    </xf>
    <xf numFmtId="49" fontId="14" fillId="0" borderId="49" xfId="35" applyFont="1" applyBorder="1" applyAlignment="1" applyProtection="1">
      <alignment horizontal="center" vertical="center" wrapText="1"/>
    </xf>
    <xf numFmtId="49" fontId="14" fillId="0" borderId="50" xfId="35" applyFont="1" applyBorder="1" applyAlignment="1" applyProtection="1">
      <alignment horizontal="center" vertical="center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A34" zoomScaleNormal="100" zoomScaleSheetLayoutView="100" workbookViewId="0">
      <selection activeCell="A19" sqref="A19"/>
    </sheetView>
  </sheetViews>
  <sheetFormatPr defaultColWidth="9.109375" defaultRowHeight="14.4" x14ac:dyDescent="0.3"/>
  <cols>
    <col min="1" max="1" width="65.5546875" style="1" customWidth="1"/>
    <col min="2" max="2" width="30.21875" style="1" customWidth="1"/>
    <col min="3" max="7" width="9.109375" style="1" hidden="1" customWidth="1"/>
    <col min="8" max="8" width="20.109375" style="1" customWidth="1"/>
    <col min="9" max="10" width="9.109375" style="1" hidden="1"/>
    <col min="11" max="11" width="18.109375" style="1" customWidth="1"/>
    <col min="12" max="12" width="14.6640625" style="1" customWidth="1"/>
    <col min="13" max="13" width="9.109375" style="1" hidden="1"/>
    <col min="14" max="14" width="9.6640625" style="1" customWidth="1"/>
    <col min="15" max="16384" width="9.109375" style="1"/>
  </cols>
  <sheetData>
    <row r="1" spans="1:19" ht="15.75" customHeight="1" x14ac:dyDescent="0.35">
      <c r="A1" s="11"/>
      <c r="B1" s="12"/>
      <c r="C1" s="12"/>
      <c r="D1" s="12"/>
      <c r="E1" s="12"/>
      <c r="F1" s="12"/>
      <c r="G1" s="12"/>
      <c r="H1" s="12"/>
      <c r="I1" s="12"/>
      <c r="J1" s="2"/>
      <c r="K1" s="39"/>
      <c r="L1" s="58" t="s">
        <v>92</v>
      </c>
      <c r="M1" s="39"/>
      <c r="N1" s="39"/>
      <c r="O1" s="39"/>
      <c r="P1" s="39"/>
      <c r="Q1" s="39"/>
      <c r="R1" s="39"/>
      <c r="S1" s="39"/>
    </row>
    <row r="2" spans="1:19" ht="14.25" customHeight="1" x14ac:dyDescent="0.3">
      <c r="A2" s="11"/>
      <c r="B2" s="12"/>
      <c r="C2" s="12"/>
      <c r="D2" s="12"/>
      <c r="E2" s="12"/>
      <c r="F2" s="12"/>
      <c r="G2" s="12"/>
      <c r="H2" s="12"/>
      <c r="I2" s="12"/>
      <c r="J2" s="2"/>
      <c r="K2" s="2"/>
      <c r="L2" s="2"/>
      <c r="M2" s="2"/>
      <c r="N2" s="2"/>
    </row>
    <row r="3" spans="1:19" s="40" customFormat="1" ht="44.25" customHeight="1" x14ac:dyDescent="0.3">
      <c r="A3" s="69" t="s">
        <v>93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53"/>
      <c r="N3" s="53"/>
      <c r="O3" s="53"/>
      <c r="P3" s="53"/>
    </row>
    <row r="4" spans="1:19" ht="12.9" customHeight="1" x14ac:dyDescent="0.3">
      <c r="A4" s="13"/>
      <c r="B4" s="13"/>
      <c r="C4" s="14"/>
      <c r="D4" s="14"/>
      <c r="E4" s="14"/>
      <c r="F4" s="14"/>
      <c r="G4" s="14"/>
      <c r="H4" s="56"/>
      <c r="I4" s="14"/>
      <c r="J4" s="15"/>
      <c r="K4" s="15"/>
      <c r="L4" s="15"/>
      <c r="M4" s="15"/>
      <c r="N4" s="2"/>
    </row>
    <row r="5" spans="1:19" ht="11.4" customHeight="1" x14ac:dyDescent="0.3">
      <c r="A5" s="70" t="s">
        <v>0</v>
      </c>
      <c r="B5" s="70" t="s">
        <v>24</v>
      </c>
      <c r="C5" s="24"/>
      <c r="D5" s="25"/>
      <c r="E5" s="25"/>
      <c r="F5" s="25"/>
      <c r="G5" s="25"/>
      <c r="H5" s="72" t="s">
        <v>86</v>
      </c>
      <c r="I5" s="26"/>
      <c r="J5" s="24"/>
      <c r="K5" s="74" t="s">
        <v>96</v>
      </c>
      <c r="L5" s="76" t="s">
        <v>87</v>
      </c>
      <c r="M5" s="23"/>
      <c r="N5" s="3"/>
    </row>
    <row r="6" spans="1:19" ht="94.5" customHeight="1" x14ac:dyDescent="0.3">
      <c r="A6" s="71"/>
      <c r="B6" s="71"/>
      <c r="C6" s="27" t="s">
        <v>1</v>
      </c>
      <c r="D6" s="27" t="s">
        <v>2</v>
      </c>
      <c r="E6" s="27" t="s">
        <v>3</v>
      </c>
      <c r="F6" s="27" t="s">
        <v>4</v>
      </c>
      <c r="G6" s="54" t="s">
        <v>5</v>
      </c>
      <c r="H6" s="73"/>
      <c r="I6" s="55"/>
      <c r="J6" s="27"/>
      <c r="K6" s="75"/>
      <c r="L6" s="77"/>
      <c r="M6" s="6" t="s">
        <v>6</v>
      </c>
      <c r="N6" s="3"/>
    </row>
    <row r="7" spans="1:19" ht="18.75" customHeight="1" thickBot="1" x14ac:dyDescent="0.35">
      <c r="A7" s="43" t="s">
        <v>7</v>
      </c>
      <c r="B7" s="27" t="s">
        <v>8</v>
      </c>
      <c r="C7" s="28" t="s">
        <v>12</v>
      </c>
      <c r="D7" s="28" t="s">
        <v>13</v>
      </c>
      <c r="E7" s="28" t="s">
        <v>14</v>
      </c>
      <c r="F7" s="28" t="s">
        <v>15</v>
      </c>
      <c r="G7" s="28" t="s">
        <v>16</v>
      </c>
      <c r="H7" s="57" t="s">
        <v>9</v>
      </c>
      <c r="I7" s="28" t="s">
        <v>17</v>
      </c>
      <c r="J7" s="28" t="s">
        <v>18</v>
      </c>
      <c r="K7" s="28" t="s">
        <v>10</v>
      </c>
      <c r="L7" s="28" t="s">
        <v>11</v>
      </c>
      <c r="M7" s="7" t="s">
        <v>19</v>
      </c>
      <c r="N7" s="3"/>
    </row>
    <row r="8" spans="1:19" ht="30" customHeight="1" x14ac:dyDescent="0.35">
      <c r="A8" s="44" t="s">
        <v>25</v>
      </c>
      <c r="B8" s="41" t="s">
        <v>20</v>
      </c>
      <c r="C8" s="29" t="s">
        <v>21</v>
      </c>
      <c r="D8" s="29" t="s">
        <v>21</v>
      </c>
      <c r="E8" s="29" t="s">
        <v>21</v>
      </c>
      <c r="F8" s="29" t="s">
        <v>21</v>
      </c>
      <c r="G8" s="29" t="s">
        <v>21</v>
      </c>
      <c r="H8" s="47">
        <f>SUM(H10+H17+H19+H24+H28+H35+H37+H41)</f>
        <v>389713422.34000003</v>
      </c>
      <c r="I8" s="48" t="s">
        <v>21</v>
      </c>
      <c r="J8" s="47" t="s">
        <v>21</v>
      </c>
      <c r="K8" s="47">
        <f>SUM(K10+K17+K19+K28+K35+K37+K41+K24)</f>
        <v>172636682.10999998</v>
      </c>
      <c r="L8" s="47">
        <f>K8/H8*100</f>
        <v>44.298367008613198</v>
      </c>
      <c r="M8" s="16" t="s">
        <v>21</v>
      </c>
      <c r="N8" s="4"/>
    </row>
    <row r="9" spans="1:19" ht="20.25" customHeight="1" x14ac:dyDescent="0.35">
      <c r="A9" s="45" t="s">
        <v>22</v>
      </c>
      <c r="B9" s="42"/>
      <c r="C9" s="30"/>
      <c r="D9" s="30"/>
      <c r="E9" s="30"/>
      <c r="F9" s="30"/>
      <c r="G9" s="30"/>
      <c r="H9" s="49"/>
      <c r="I9" s="50"/>
      <c r="J9" s="49"/>
      <c r="K9" s="49"/>
      <c r="L9" s="51"/>
      <c r="M9" s="17"/>
      <c r="N9" s="4"/>
    </row>
    <row r="10" spans="1:19" ht="17.399999999999999" x14ac:dyDescent="0.3">
      <c r="A10" s="31" t="s">
        <v>60</v>
      </c>
      <c r="B10" s="32" t="s">
        <v>26</v>
      </c>
      <c r="C10" s="33" t="s">
        <v>21</v>
      </c>
      <c r="D10" s="33" t="s">
        <v>21</v>
      </c>
      <c r="E10" s="33" t="s">
        <v>21</v>
      </c>
      <c r="F10" s="33" t="s">
        <v>21</v>
      </c>
      <c r="G10" s="33" t="s">
        <v>21</v>
      </c>
      <c r="H10" s="61">
        <f>SUM(H11:H16)</f>
        <v>63819169.469999999</v>
      </c>
      <c r="I10" s="61">
        <f t="shared" ref="I10:K10" si="0">SUM(I11:I16)</f>
        <v>0</v>
      </c>
      <c r="J10" s="61">
        <f t="shared" si="0"/>
        <v>0</v>
      </c>
      <c r="K10" s="61">
        <f t="shared" si="0"/>
        <v>28275460.969999999</v>
      </c>
      <c r="L10" s="47">
        <f t="shared" ref="L10:L42" si="1">K10/H10*100</f>
        <v>44.305592198738466</v>
      </c>
      <c r="M10" s="8" t="s">
        <v>21</v>
      </c>
      <c r="N10" s="4"/>
    </row>
    <row r="11" spans="1:19" ht="41.25" customHeight="1" x14ac:dyDescent="0.35">
      <c r="A11" s="64" t="s">
        <v>67</v>
      </c>
      <c r="B11" s="30" t="s">
        <v>27</v>
      </c>
      <c r="C11" s="35" t="s">
        <v>21</v>
      </c>
      <c r="D11" s="35" t="s">
        <v>21</v>
      </c>
      <c r="E11" s="35" t="s">
        <v>21</v>
      </c>
      <c r="F11" s="35" t="s">
        <v>21</v>
      </c>
      <c r="G11" s="35" t="s">
        <v>21</v>
      </c>
      <c r="H11" s="59">
        <f>1167200.49+11771.26</f>
        <v>1178971.75</v>
      </c>
      <c r="I11" s="52" t="s">
        <v>21</v>
      </c>
      <c r="J11" s="46" t="s">
        <v>21</v>
      </c>
      <c r="K11" s="65">
        <v>608575.96</v>
      </c>
      <c r="L11" s="51">
        <f t="shared" si="1"/>
        <v>51.619214794586888</v>
      </c>
      <c r="M11" s="8" t="s">
        <v>21</v>
      </c>
      <c r="N11" s="4"/>
    </row>
    <row r="12" spans="1:19" ht="69" customHeight="1" x14ac:dyDescent="0.35">
      <c r="A12" s="64" t="s">
        <v>68</v>
      </c>
      <c r="B12" s="30" t="s">
        <v>28</v>
      </c>
      <c r="C12" s="35" t="s">
        <v>21</v>
      </c>
      <c r="D12" s="35" t="s">
        <v>21</v>
      </c>
      <c r="E12" s="35" t="s">
        <v>21</v>
      </c>
      <c r="F12" s="35" t="s">
        <v>21</v>
      </c>
      <c r="G12" s="35" t="s">
        <v>21</v>
      </c>
      <c r="H12" s="59">
        <f>2949493.5+3000+24736.18</f>
        <v>2977229.68</v>
      </c>
      <c r="I12" s="52" t="s">
        <v>21</v>
      </c>
      <c r="J12" s="46" t="s">
        <v>21</v>
      </c>
      <c r="K12" s="65">
        <v>1334451.92</v>
      </c>
      <c r="L12" s="51">
        <f t="shared" si="1"/>
        <v>44.821933926172598</v>
      </c>
      <c r="M12" s="8" t="s">
        <v>21</v>
      </c>
      <c r="N12" s="4"/>
    </row>
    <row r="13" spans="1:19" ht="77.400000000000006" customHeight="1" x14ac:dyDescent="0.35">
      <c r="A13" s="64" t="s">
        <v>69</v>
      </c>
      <c r="B13" s="30" t="s">
        <v>29</v>
      </c>
      <c r="C13" s="35" t="s">
        <v>21</v>
      </c>
      <c r="D13" s="35" t="s">
        <v>21</v>
      </c>
      <c r="E13" s="35" t="s">
        <v>21</v>
      </c>
      <c r="F13" s="35" t="s">
        <v>21</v>
      </c>
      <c r="G13" s="35" t="s">
        <v>21</v>
      </c>
      <c r="H13" s="60">
        <f>19709177.94+78400+162043.63+512-278170.49+228528.31+1200+15754.13</f>
        <v>19917445.52</v>
      </c>
      <c r="I13" s="52" t="s">
        <v>21</v>
      </c>
      <c r="J13" s="46" t="s">
        <v>21</v>
      </c>
      <c r="K13" s="65">
        <v>8858832.2699999996</v>
      </c>
      <c r="L13" s="51">
        <f t="shared" si="1"/>
        <v>44.477753239512815</v>
      </c>
      <c r="M13" s="8" t="s">
        <v>21</v>
      </c>
      <c r="N13" s="4"/>
    </row>
    <row r="14" spans="1:19" ht="54.75" customHeight="1" x14ac:dyDescent="0.35">
      <c r="A14" s="64" t="s">
        <v>70</v>
      </c>
      <c r="B14" s="30" t="s">
        <v>30</v>
      </c>
      <c r="C14" s="35" t="s">
        <v>21</v>
      </c>
      <c r="D14" s="35" t="s">
        <v>21</v>
      </c>
      <c r="E14" s="35" t="s">
        <v>21</v>
      </c>
      <c r="F14" s="35" t="s">
        <v>21</v>
      </c>
      <c r="G14" s="35" t="s">
        <v>21</v>
      </c>
      <c r="H14" s="60">
        <f>6132044.27+741844.42+2000+40000+2442292-3000-21448.4-40404.04+471000.36+22612.2+22758.54</f>
        <v>9809699.3499999978</v>
      </c>
      <c r="I14" s="52" t="s">
        <v>21</v>
      </c>
      <c r="J14" s="46" t="s">
        <v>21</v>
      </c>
      <c r="K14" s="65">
        <v>4513918.4800000004</v>
      </c>
      <c r="L14" s="51">
        <f t="shared" si="1"/>
        <v>46.014850393962391</v>
      </c>
      <c r="M14" s="8" t="s">
        <v>21</v>
      </c>
      <c r="N14" s="4"/>
    </row>
    <row r="15" spans="1:19" ht="19.5" customHeight="1" x14ac:dyDescent="0.35">
      <c r="A15" s="64" t="s">
        <v>89</v>
      </c>
      <c r="B15" s="30" t="s">
        <v>31</v>
      </c>
      <c r="C15" s="35"/>
      <c r="D15" s="35"/>
      <c r="E15" s="35"/>
      <c r="F15" s="35"/>
      <c r="G15" s="35"/>
      <c r="H15" s="60">
        <f>300000-100000</f>
        <v>200000</v>
      </c>
      <c r="I15" s="52"/>
      <c r="J15" s="46"/>
      <c r="K15" s="65">
        <v>0</v>
      </c>
      <c r="L15" s="51">
        <f t="shared" si="1"/>
        <v>0</v>
      </c>
      <c r="M15" s="8"/>
      <c r="N15" s="4"/>
    </row>
    <row r="16" spans="1:19" ht="18" x14ac:dyDescent="0.35">
      <c r="A16" s="64" t="s">
        <v>71</v>
      </c>
      <c r="B16" s="30" t="s">
        <v>32</v>
      </c>
      <c r="C16" s="35" t="s">
        <v>21</v>
      </c>
      <c r="D16" s="35" t="s">
        <v>21</v>
      </c>
      <c r="E16" s="35" t="s">
        <v>21</v>
      </c>
      <c r="F16" s="35" t="s">
        <v>21</v>
      </c>
      <c r="G16" s="35" t="s">
        <v>21</v>
      </c>
      <c r="H16" s="60">
        <f>5951378.96+8432902.31+1083117.89+8176949.13+3934480.07+37203.74+124117.92+3358393.03+100+100000+14700-4308688+310167-10101.01-4353.54+766357.01-60015.93+295417.79+180000+1300696.8+50000+3000</f>
        <v>29735823.170000002</v>
      </c>
      <c r="I16" s="52" t="s">
        <v>21</v>
      </c>
      <c r="J16" s="46" t="s">
        <v>21</v>
      </c>
      <c r="K16" s="65">
        <v>12959682.34</v>
      </c>
      <c r="L16" s="51">
        <f t="shared" si="1"/>
        <v>43.582726013365644</v>
      </c>
      <c r="M16" s="8" t="s">
        <v>21</v>
      </c>
      <c r="N16" s="4"/>
    </row>
    <row r="17" spans="1:14" ht="39.75" customHeight="1" x14ac:dyDescent="0.3">
      <c r="A17" s="31" t="s">
        <v>59</v>
      </c>
      <c r="B17" s="36" t="s">
        <v>33</v>
      </c>
      <c r="C17" s="37" t="s">
        <v>21</v>
      </c>
      <c r="D17" s="37" t="s">
        <v>21</v>
      </c>
      <c r="E17" s="37" t="s">
        <v>21</v>
      </c>
      <c r="F17" s="37" t="s">
        <v>21</v>
      </c>
      <c r="G17" s="37" t="s">
        <v>21</v>
      </c>
      <c r="H17" s="62">
        <f>H18</f>
        <v>748680.11</v>
      </c>
      <c r="I17" s="62">
        <f t="shared" ref="I17:K17" si="2">I18</f>
        <v>0</v>
      </c>
      <c r="J17" s="62">
        <f t="shared" si="2"/>
        <v>0</v>
      </c>
      <c r="K17" s="62">
        <f t="shared" si="2"/>
        <v>591746.42000000004</v>
      </c>
      <c r="L17" s="47">
        <f t="shared" si="1"/>
        <v>79.03861904385306</v>
      </c>
      <c r="M17" s="8" t="s">
        <v>21</v>
      </c>
      <c r="N17" s="4"/>
    </row>
    <row r="18" spans="1:14" ht="39.75" customHeight="1" x14ac:dyDescent="0.35">
      <c r="A18" s="64" t="s">
        <v>95</v>
      </c>
      <c r="B18" s="30" t="s">
        <v>34</v>
      </c>
      <c r="C18" s="37"/>
      <c r="D18" s="37"/>
      <c r="E18" s="37"/>
      <c r="F18" s="37"/>
      <c r="G18" s="37"/>
      <c r="H18" s="60">
        <f>437880.11+212000-1200+100000</f>
        <v>748680.11</v>
      </c>
      <c r="I18" s="38"/>
      <c r="J18" s="37"/>
      <c r="K18" s="65">
        <v>591746.42000000004</v>
      </c>
      <c r="L18" s="51">
        <f t="shared" si="1"/>
        <v>79.03861904385306</v>
      </c>
      <c r="M18" s="8"/>
      <c r="N18" s="4"/>
    </row>
    <row r="19" spans="1:14" ht="17.399999999999999" x14ac:dyDescent="0.3">
      <c r="A19" s="31" t="s">
        <v>61</v>
      </c>
      <c r="B19" s="32" t="s">
        <v>35</v>
      </c>
      <c r="C19" s="33" t="s">
        <v>21</v>
      </c>
      <c r="D19" s="33" t="s">
        <v>21</v>
      </c>
      <c r="E19" s="33" t="s">
        <v>21</v>
      </c>
      <c r="F19" s="33" t="s">
        <v>21</v>
      </c>
      <c r="G19" s="33" t="s">
        <v>21</v>
      </c>
      <c r="H19" s="62">
        <f>SUM(H20:H23)</f>
        <v>22932287.900000002</v>
      </c>
      <c r="I19" s="62">
        <f t="shared" ref="I19:K19" si="3">SUM(I20:I23)</f>
        <v>0</v>
      </c>
      <c r="J19" s="62">
        <f t="shared" si="3"/>
        <v>0</v>
      </c>
      <c r="K19" s="62">
        <f t="shared" si="3"/>
        <v>4135659.7199999997</v>
      </c>
      <c r="L19" s="47">
        <f t="shared" si="1"/>
        <v>18.034222045502922</v>
      </c>
      <c r="M19" s="8" t="s">
        <v>21</v>
      </c>
      <c r="N19" s="4"/>
    </row>
    <row r="20" spans="1:14" ht="18" x14ac:dyDescent="0.35">
      <c r="A20" s="64" t="s">
        <v>90</v>
      </c>
      <c r="B20" s="30" t="s">
        <v>36</v>
      </c>
      <c r="C20" s="33"/>
      <c r="D20" s="33"/>
      <c r="E20" s="33"/>
      <c r="F20" s="33"/>
      <c r="G20" s="33"/>
      <c r="H20" s="60">
        <f>45000+65792.85+101433.22+3019.2+51550.66+300366</f>
        <v>567161.93000000005</v>
      </c>
      <c r="I20" s="38"/>
      <c r="J20" s="37"/>
      <c r="K20" s="65">
        <v>28000</v>
      </c>
      <c r="L20" s="51">
        <f t="shared" si="1"/>
        <v>4.9368616825180771</v>
      </c>
      <c r="M20" s="8"/>
      <c r="N20" s="4"/>
    </row>
    <row r="21" spans="1:14" ht="18" x14ac:dyDescent="0.35">
      <c r="A21" s="64" t="s">
        <v>72</v>
      </c>
      <c r="B21" s="30" t="s">
        <v>37</v>
      </c>
      <c r="C21" s="35" t="s">
        <v>21</v>
      </c>
      <c r="D21" s="35" t="s">
        <v>21</v>
      </c>
      <c r="E21" s="35" t="s">
        <v>21</v>
      </c>
      <c r="F21" s="35" t="s">
        <v>21</v>
      </c>
      <c r="G21" s="35" t="s">
        <v>21</v>
      </c>
      <c r="H21" s="60">
        <f>2274000+221743.73</f>
        <v>2495743.73</v>
      </c>
      <c r="I21" s="52" t="s">
        <v>21</v>
      </c>
      <c r="J21" s="46" t="s">
        <v>21</v>
      </c>
      <c r="K21" s="65">
        <v>1086515.76</v>
      </c>
      <c r="L21" s="51">
        <f t="shared" si="1"/>
        <v>43.534748657868008</v>
      </c>
      <c r="M21" s="8" t="s">
        <v>21</v>
      </c>
      <c r="N21" s="4"/>
    </row>
    <row r="22" spans="1:14" ht="18" x14ac:dyDescent="0.35">
      <c r="A22" s="64" t="s">
        <v>73</v>
      </c>
      <c r="B22" s="30" t="s">
        <v>38</v>
      </c>
      <c r="C22" s="35" t="s">
        <v>21</v>
      </c>
      <c r="D22" s="35" t="s">
        <v>21</v>
      </c>
      <c r="E22" s="35" t="s">
        <v>21</v>
      </c>
      <c r="F22" s="35" t="s">
        <v>21</v>
      </c>
      <c r="G22" s="35" t="s">
        <v>21</v>
      </c>
      <c r="H22" s="60">
        <f>3109098.55+1025066.51+4581393.18+184021+1014825.15+42.13+211879.38+400691.2+8795950</f>
        <v>19322967.100000001</v>
      </c>
      <c r="I22" s="52" t="s">
        <v>21</v>
      </c>
      <c r="J22" s="46" t="s">
        <v>21</v>
      </c>
      <c r="K22" s="65">
        <v>2979843.96</v>
      </c>
      <c r="L22" s="51">
        <f t="shared" si="1"/>
        <v>15.421254637441265</v>
      </c>
      <c r="M22" s="8" t="s">
        <v>21</v>
      </c>
      <c r="N22" s="4"/>
    </row>
    <row r="23" spans="1:14" ht="19.5" customHeight="1" x14ac:dyDescent="0.35">
      <c r="A23" s="64" t="s">
        <v>74</v>
      </c>
      <c r="B23" s="30" t="s">
        <v>39</v>
      </c>
      <c r="C23" s="35" t="s">
        <v>21</v>
      </c>
      <c r="D23" s="35" t="s">
        <v>21</v>
      </c>
      <c r="E23" s="35" t="s">
        <v>21</v>
      </c>
      <c r="F23" s="35" t="s">
        <v>21</v>
      </c>
      <c r="G23" s="35" t="s">
        <v>21</v>
      </c>
      <c r="H23" s="60">
        <f>90000+150000+210000+100000-3019.2-565.66</f>
        <v>546415.14</v>
      </c>
      <c r="I23" s="52" t="s">
        <v>21</v>
      </c>
      <c r="J23" s="46" t="s">
        <v>21</v>
      </c>
      <c r="K23" s="65">
        <v>41300</v>
      </c>
      <c r="L23" s="51">
        <f t="shared" si="1"/>
        <v>7.5583557219882298</v>
      </c>
      <c r="M23" s="8" t="s">
        <v>21</v>
      </c>
      <c r="N23" s="4"/>
    </row>
    <row r="24" spans="1:14" ht="20.25" customHeight="1" x14ac:dyDescent="0.3">
      <c r="A24" s="31" t="s">
        <v>62</v>
      </c>
      <c r="B24" s="32" t="s">
        <v>40</v>
      </c>
      <c r="C24" s="33" t="s">
        <v>21</v>
      </c>
      <c r="D24" s="33" t="s">
        <v>21</v>
      </c>
      <c r="E24" s="33" t="s">
        <v>21</v>
      </c>
      <c r="F24" s="33" t="s">
        <v>21</v>
      </c>
      <c r="G24" s="33" t="s">
        <v>21</v>
      </c>
      <c r="H24" s="62">
        <f>SUM(H25:H27)</f>
        <v>17787950.93</v>
      </c>
      <c r="I24" s="62">
        <f t="shared" ref="I24:K24" si="4">SUM(I25:I27)</f>
        <v>0</v>
      </c>
      <c r="J24" s="62">
        <f t="shared" si="4"/>
        <v>0</v>
      </c>
      <c r="K24" s="62">
        <f t="shared" si="4"/>
        <v>3483866.07</v>
      </c>
      <c r="L24" s="47">
        <f t="shared" si="1"/>
        <v>19.585539018574298</v>
      </c>
      <c r="M24" s="8" t="s">
        <v>21</v>
      </c>
      <c r="N24" s="4"/>
    </row>
    <row r="25" spans="1:14" ht="20.25" customHeight="1" x14ac:dyDescent="0.35">
      <c r="A25" s="64" t="s">
        <v>91</v>
      </c>
      <c r="B25" s="30" t="s">
        <v>41</v>
      </c>
      <c r="C25" s="35" t="s">
        <v>21</v>
      </c>
      <c r="D25" s="35" t="s">
        <v>21</v>
      </c>
      <c r="E25" s="35" t="s">
        <v>21</v>
      </c>
      <c r="F25" s="35" t="s">
        <v>21</v>
      </c>
      <c r="G25" s="35" t="s">
        <v>21</v>
      </c>
      <c r="H25" s="60">
        <f>56000+402341.38+30000+240000+24000+60000+156067.61</f>
        <v>968408.99</v>
      </c>
      <c r="I25" s="52" t="s">
        <v>21</v>
      </c>
      <c r="J25" s="46" t="s">
        <v>21</v>
      </c>
      <c r="K25" s="65">
        <v>231149.24</v>
      </c>
      <c r="L25" s="51">
        <f t="shared" si="1"/>
        <v>23.868968833096023</v>
      </c>
      <c r="M25" s="8"/>
      <c r="N25" s="4"/>
    </row>
    <row r="26" spans="1:14" ht="18" x14ac:dyDescent="0.35">
      <c r="A26" s="64" t="s">
        <v>75</v>
      </c>
      <c r="B26" s="30" t="s">
        <v>42</v>
      </c>
      <c r="C26" s="35" t="s">
        <v>21</v>
      </c>
      <c r="D26" s="35" t="s">
        <v>21</v>
      </c>
      <c r="E26" s="35" t="s">
        <v>21</v>
      </c>
      <c r="F26" s="35" t="s">
        <v>21</v>
      </c>
      <c r="G26" s="35" t="s">
        <v>21</v>
      </c>
      <c r="H26" s="60">
        <f>51255.76+651932.06+400000+611347.52+417233.35+120000+5074320.33+9000+4040404.04+20452.28+51556.55+130000-448.43+200000+541000+1129512.61+156831.06</f>
        <v>13604397.129999999</v>
      </c>
      <c r="I26" s="52" t="s">
        <v>21</v>
      </c>
      <c r="J26" s="46" t="s">
        <v>21</v>
      </c>
      <c r="K26" s="65">
        <v>2933106.93</v>
      </c>
      <c r="L26" s="51">
        <f t="shared" si="1"/>
        <v>21.559991978858093</v>
      </c>
      <c r="M26" s="8" t="s">
        <v>21</v>
      </c>
      <c r="N26" s="4"/>
    </row>
    <row r="27" spans="1:14" ht="18" x14ac:dyDescent="0.35">
      <c r="A27" s="64" t="s">
        <v>76</v>
      </c>
      <c r="B27" s="30" t="s">
        <v>43</v>
      </c>
      <c r="C27" s="35" t="s">
        <v>21</v>
      </c>
      <c r="D27" s="35" t="s">
        <v>21</v>
      </c>
      <c r="E27" s="35" t="s">
        <v>21</v>
      </c>
      <c r="F27" s="35" t="s">
        <v>21</v>
      </c>
      <c r="G27" s="35" t="s">
        <v>21</v>
      </c>
      <c r="H27" s="63">
        <f>300000+300000+570621.41+500000+1544523.4</f>
        <v>3215144.81</v>
      </c>
      <c r="I27" s="52" t="s">
        <v>21</v>
      </c>
      <c r="J27" s="46" t="s">
        <v>21</v>
      </c>
      <c r="K27" s="65">
        <v>319609.90000000002</v>
      </c>
      <c r="L27" s="51">
        <f t="shared" si="1"/>
        <v>9.9407622016253772</v>
      </c>
      <c r="M27" s="8" t="s">
        <v>21</v>
      </c>
      <c r="N27" s="4"/>
    </row>
    <row r="28" spans="1:14" ht="17.399999999999999" x14ac:dyDescent="0.3">
      <c r="A28" s="31" t="s">
        <v>63</v>
      </c>
      <c r="B28" s="32" t="s">
        <v>44</v>
      </c>
      <c r="C28" s="33" t="s">
        <v>21</v>
      </c>
      <c r="D28" s="33" t="s">
        <v>21</v>
      </c>
      <c r="E28" s="33" t="s">
        <v>21</v>
      </c>
      <c r="F28" s="33" t="s">
        <v>21</v>
      </c>
      <c r="G28" s="33" t="s">
        <v>21</v>
      </c>
      <c r="H28" s="62">
        <f>SUM(H29:H34)</f>
        <v>254066599.11000004</v>
      </c>
      <c r="I28" s="62">
        <f t="shared" ref="I28:K28" si="5">SUM(I29:I34)</f>
        <v>0</v>
      </c>
      <c r="J28" s="62">
        <f t="shared" si="5"/>
        <v>0</v>
      </c>
      <c r="K28" s="62">
        <f t="shared" si="5"/>
        <v>123426031.53999999</v>
      </c>
      <c r="L28" s="47">
        <f t="shared" si="1"/>
        <v>48.580188018560349</v>
      </c>
      <c r="M28" s="8" t="s">
        <v>21</v>
      </c>
      <c r="N28" s="4"/>
    </row>
    <row r="29" spans="1:14" ht="18" x14ac:dyDescent="0.35">
      <c r="A29" s="64" t="s">
        <v>77</v>
      </c>
      <c r="B29" s="30" t="s">
        <v>45</v>
      </c>
      <c r="C29" s="35" t="s">
        <v>21</v>
      </c>
      <c r="D29" s="35" t="s">
        <v>21</v>
      </c>
      <c r="E29" s="35" t="s">
        <v>21</v>
      </c>
      <c r="F29" s="35" t="s">
        <v>21</v>
      </c>
      <c r="G29" s="35" t="s">
        <v>21</v>
      </c>
      <c r="H29" s="60">
        <f>67569168.16+110000+810000-510000+622133.85+360000+263216+384587</f>
        <v>69609105.00999999</v>
      </c>
      <c r="I29" s="52" t="s">
        <v>21</v>
      </c>
      <c r="J29" s="46" t="s">
        <v>21</v>
      </c>
      <c r="K29" s="65">
        <v>37353516</v>
      </c>
      <c r="L29" s="51">
        <f t="shared" si="1"/>
        <v>53.661824835463435</v>
      </c>
      <c r="M29" s="8" t="s">
        <v>21</v>
      </c>
      <c r="N29" s="4"/>
    </row>
    <row r="30" spans="1:14" ht="18" x14ac:dyDescent="0.35">
      <c r="A30" s="64" t="s">
        <v>94</v>
      </c>
      <c r="B30" s="30" t="s">
        <v>46</v>
      </c>
      <c r="C30" s="35" t="s">
        <v>21</v>
      </c>
      <c r="D30" s="35" t="s">
        <v>21</v>
      </c>
      <c r="E30" s="35" t="s">
        <v>21</v>
      </c>
      <c r="F30" s="35" t="s">
        <v>21</v>
      </c>
      <c r="G30" s="35" t="s">
        <v>21</v>
      </c>
      <c r="H30" s="60">
        <f>39834720.62+88845150.39+500000+600000+418694+418694+710000+21448.4+1010101.01+7801569.6-2253905.73+1180555.34+5191495.08-22612.2+5768633.28-263216-396326.6-250000</f>
        <v>149115001.19000006</v>
      </c>
      <c r="I30" s="52" t="s">
        <v>21</v>
      </c>
      <c r="J30" s="46" t="s">
        <v>21</v>
      </c>
      <c r="K30" s="65">
        <v>69628321.939999998</v>
      </c>
      <c r="L30" s="51">
        <f t="shared" si="1"/>
        <v>46.694377751625844</v>
      </c>
      <c r="M30" s="8" t="s">
        <v>21</v>
      </c>
      <c r="N30" s="4"/>
    </row>
    <row r="31" spans="1:14" ht="18" x14ac:dyDescent="0.35">
      <c r="A31" s="64" t="s">
        <v>78</v>
      </c>
      <c r="B31" s="30" t="s">
        <v>47</v>
      </c>
      <c r="C31" s="35" t="s">
        <v>21</v>
      </c>
      <c r="D31" s="35" t="s">
        <v>21</v>
      </c>
      <c r="E31" s="35" t="s">
        <v>21</v>
      </c>
      <c r="F31" s="35" t="s">
        <v>21</v>
      </c>
      <c r="G31" s="35" t="s">
        <v>21</v>
      </c>
      <c r="H31" s="60">
        <f>5067761.99+9508392.37+3641168.6+51715.8+231000+682176.48+175831.68+55112.61</f>
        <v>19413159.530000001</v>
      </c>
      <c r="I31" s="52" t="s">
        <v>21</v>
      </c>
      <c r="J31" s="46" t="s">
        <v>21</v>
      </c>
      <c r="K31" s="65">
        <v>10485564.48</v>
      </c>
      <c r="L31" s="51">
        <f t="shared" si="1"/>
        <v>54.012663233906878</v>
      </c>
      <c r="M31" s="8" t="s">
        <v>21</v>
      </c>
      <c r="N31" s="4"/>
    </row>
    <row r="32" spans="1:14" ht="38.25" customHeight="1" x14ac:dyDescent="0.35">
      <c r="A32" s="64" t="s">
        <v>79</v>
      </c>
      <c r="B32" s="30" t="s">
        <v>48</v>
      </c>
      <c r="C32" s="35" t="s">
        <v>21</v>
      </c>
      <c r="D32" s="35" t="s">
        <v>21</v>
      </c>
      <c r="E32" s="35" t="s">
        <v>21</v>
      </c>
      <c r="F32" s="35" t="s">
        <v>21</v>
      </c>
      <c r="G32" s="35" t="s">
        <v>21</v>
      </c>
      <c r="H32" s="60">
        <f>8000+30000+1500+8000+30000+20000+8000+8000+6500</f>
        <v>120000</v>
      </c>
      <c r="I32" s="52" t="s">
        <v>21</v>
      </c>
      <c r="J32" s="46" t="s">
        <v>21</v>
      </c>
      <c r="K32" s="65">
        <v>33790</v>
      </c>
      <c r="L32" s="51">
        <f t="shared" si="1"/>
        <v>28.158333333333335</v>
      </c>
      <c r="M32" s="8" t="s">
        <v>21</v>
      </c>
      <c r="N32" s="4"/>
    </row>
    <row r="33" spans="1:14" ht="18" x14ac:dyDescent="0.35">
      <c r="A33" s="64" t="s">
        <v>80</v>
      </c>
      <c r="B33" s="30" t="s">
        <v>49</v>
      </c>
      <c r="C33" s="35" t="s">
        <v>21</v>
      </c>
      <c r="D33" s="35" t="s">
        <v>21</v>
      </c>
      <c r="E33" s="35" t="s">
        <v>21</v>
      </c>
      <c r="F33" s="35" t="s">
        <v>21</v>
      </c>
      <c r="G33" s="35" t="s">
        <v>21</v>
      </c>
      <c r="H33" s="60">
        <f>285100+22100+311570+445137+238210-12030+60000+6000+8500</f>
        <v>1364587</v>
      </c>
      <c r="I33" s="52" t="s">
        <v>21</v>
      </c>
      <c r="J33" s="46" t="s">
        <v>21</v>
      </c>
      <c r="K33" s="65">
        <v>210441.44</v>
      </c>
      <c r="L33" s="51">
        <f t="shared" si="1"/>
        <v>15.421621340376246</v>
      </c>
      <c r="M33" s="8" t="s">
        <v>21</v>
      </c>
      <c r="N33" s="4"/>
    </row>
    <row r="34" spans="1:14" ht="18" x14ac:dyDescent="0.35">
      <c r="A34" s="64" t="s">
        <v>81</v>
      </c>
      <c r="B34" s="30" t="s">
        <v>50</v>
      </c>
      <c r="C34" s="35" t="s">
        <v>21</v>
      </c>
      <c r="D34" s="35" t="s">
        <v>21</v>
      </c>
      <c r="E34" s="35" t="s">
        <v>21</v>
      </c>
      <c r="F34" s="35" t="s">
        <v>21</v>
      </c>
      <c r="G34" s="35" t="s">
        <v>21</v>
      </c>
      <c r="H34" s="60">
        <f>227.74+227.73+7438658.41+1612443.62+22500+40000+15000+30000+10000+10000+2295998.82+150000+35000+186176.88+10343.16+353513.59+12030+1899288.82+311598.01+11739.6</f>
        <v>14444746.380000001</v>
      </c>
      <c r="I34" s="52" t="s">
        <v>21</v>
      </c>
      <c r="J34" s="46" t="s">
        <v>21</v>
      </c>
      <c r="K34" s="65">
        <v>5714397.6799999997</v>
      </c>
      <c r="L34" s="51">
        <f t="shared" si="1"/>
        <v>39.56038776777747</v>
      </c>
      <c r="M34" s="8" t="s">
        <v>21</v>
      </c>
      <c r="N34" s="4"/>
    </row>
    <row r="35" spans="1:14" ht="17.399999999999999" x14ac:dyDescent="0.3">
      <c r="A35" s="31" t="s">
        <v>64</v>
      </c>
      <c r="B35" s="32" t="s">
        <v>51</v>
      </c>
      <c r="C35" s="33" t="s">
        <v>21</v>
      </c>
      <c r="D35" s="33" t="s">
        <v>21</v>
      </c>
      <c r="E35" s="33" t="s">
        <v>21</v>
      </c>
      <c r="F35" s="33" t="s">
        <v>21</v>
      </c>
      <c r="G35" s="33" t="s">
        <v>21</v>
      </c>
      <c r="H35" s="62">
        <f>H36</f>
        <v>21224745.219999999</v>
      </c>
      <c r="I35" s="62" t="str">
        <f t="shared" ref="I35:K35" si="6">I36</f>
        <v>-</v>
      </c>
      <c r="J35" s="62" t="str">
        <f t="shared" si="6"/>
        <v>-</v>
      </c>
      <c r="K35" s="62">
        <f t="shared" si="6"/>
        <v>9521265.9299999997</v>
      </c>
      <c r="L35" s="47">
        <f t="shared" si="1"/>
        <v>44.859270777149995</v>
      </c>
      <c r="M35" s="8" t="s">
        <v>21</v>
      </c>
      <c r="N35" s="4"/>
    </row>
    <row r="36" spans="1:14" ht="18" x14ac:dyDescent="0.35">
      <c r="A36" s="34" t="s">
        <v>82</v>
      </c>
      <c r="B36" s="30" t="s">
        <v>52</v>
      </c>
      <c r="C36" s="35" t="s">
        <v>21</v>
      </c>
      <c r="D36" s="35" t="s">
        <v>21</v>
      </c>
      <c r="E36" s="35" t="s">
        <v>21</v>
      </c>
      <c r="F36" s="35" t="s">
        <v>21</v>
      </c>
      <c r="G36" s="35" t="s">
        <v>21</v>
      </c>
      <c r="H36" s="60">
        <f>10655316.89+2190211.6+5759915.15+204277.41+300000+435353.54+233640+47630.63+1062400+51000+180000+105000</f>
        <v>21224745.219999999</v>
      </c>
      <c r="I36" s="52" t="s">
        <v>21</v>
      </c>
      <c r="J36" s="46" t="s">
        <v>21</v>
      </c>
      <c r="K36" s="65">
        <v>9521265.9299999997</v>
      </c>
      <c r="L36" s="51">
        <f t="shared" si="1"/>
        <v>44.859270777149995</v>
      </c>
      <c r="M36" s="8" t="s">
        <v>21</v>
      </c>
      <c r="N36" s="4"/>
    </row>
    <row r="37" spans="1:14" ht="17.399999999999999" x14ac:dyDescent="0.3">
      <c r="A37" s="31" t="s">
        <v>65</v>
      </c>
      <c r="B37" s="32" t="s">
        <v>53</v>
      </c>
      <c r="C37" s="33" t="s">
        <v>21</v>
      </c>
      <c r="D37" s="33" t="s">
        <v>21</v>
      </c>
      <c r="E37" s="33" t="s">
        <v>21</v>
      </c>
      <c r="F37" s="33" t="s">
        <v>21</v>
      </c>
      <c r="G37" s="33" t="s">
        <v>21</v>
      </c>
      <c r="H37" s="62">
        <f>SUM(H38:H40)</f>
        <v>4774734.75</v>
      </c>
      <c r="I37" s="62">
        <f t="shared" ref="I37:K37" si="7">SUM(I38:I40)</f>
        <v>0</v>
      </c>
      <c r="J37" s="62">
        <f t="shared" si="7"/>
        <v>0</v>
      </c>
      <c r="K37" s="62">
        <f t="shared" si="7"/>
        <v>1757458.53</v>
      </c>
      <c r="L37" s="47">
        <f t="shared" si="1"/>
        <v>36.807458885543326</v>
      </c>
      <c r="M37" s="8" t="s">
        <v>21</v>
      </c>
      <c r="N37" s="4"/>
    </row>
    <row r="38" spans="1:14" ht="18" x14ac:dyDescent="0.35">
      <c r="A38" s="34" t="s">
        <v>83</v>
      </c>
      <c r="B38" s="30" t="s">
        <v>54</v>
      </c>
      <c r="C38" s="35" t="s">
        <v>21</v>
      </c>
      <c r="D38" s="35" t="s">
        <v>21</v>
      </c>
      <c r="E38" s="35" t="s">
        <v>21</v>
      </c>
      <c r="F38" s="35" t="s">
        <v>21</v>
      </c>
      <c r="G38" s="35" t="s">
        <v>21</v>
      </c>
      <c r="H38" s="63">
        <f>1562099.33</f>
        <v>1562099.33</v>
      </c>
      <c r="I38" s="52" t="s">
        <v>21</v>
      </c>
      <c r="J38" s="46" t="s">
        <v>21</v>
      </c>
      <c r="K38" s="65">
        <v>755335.68000000005</v>
      </c>
      <c r="L38" s="51">
        <f t="shared" si="1"/>
        <v>48.353882848154093</v>
      </c>
      <c r="M38" s="8" t="s">
        <v>21</v>
      </c>
      <c r="N38" s="4"/>
    </row>
    <row r="39" spans="1:14" ht="18" x14ac:dyDescent="0.35">
      <c r="A39" s="34" t="s">
        <v>84</v>
      </c>
      <c r="B39" s="30" t="s">
        <v>55</v>
      </c>
      <c r="C39" s="35" t="s">
        <v>21</v>
      </c>
      <c r="D39" s="35" t="s">
        <v>21</v>
      </c>
      <c r="E39" s="35" t="s">
        <v>21</v>
      </c>
      <c r="F39" s="35" t="s">
        <v>21</v>
      </c>
      <c r="G39" s="35" t="s">
        <v>21</v>
      </c>
      <c r="H39" s="60">
        <f>140000+37260</f>
        <v>177260</v>
      </c>
      <c r="I39" s="52" t="s">
        <v>21</v>
      </c>
      <c r="J39" s="46" t="s">
        <v>21</v>
      </c>
      <c r="K39" s="65">
        <v>0</v>
      </c>
      <c r="L39" s="51">
        <f t="shared" si="1"/>
        <v>0</v>
      </c>
      <c r="M39" s="8" t="s">
        <v>21</v>
      </c>
      <c r="N39" s="4"/>
    </row>
    <row r="40" spans="1:14" ht="18" x14ac:dyDescent="0.35">
      <c r="A40" s="34" t="s">
        <v>88</v>
      </c>
      <c r="B40" s="30" t="s">
        <v>56</v>
      </c>
      <c r="C40" s="35" t="s">
        <v>21</v>
      </c>
      <c r="D40" s="35" t="s">
        <v>21</v>
      </c>
      <c r="E40" s="35" t="s">
        <v>21</v>
      </c>
      <c r="F40" s="35" t="s">
        <v>21</v>
      </c>
      <c r="G40" s="35" t="s">
        <v>21</v>
      </c>
      <c r="H40" s="59">
        <f>762563.16+2760199.2-920066.4+432679.46</f>
        <v>3035375.4200000004</v>
      </c>
      <c r="I40" s="52" t="s">
        <v>21</v>
      </c>
      <c r="J40" s="46" t="s">
        <v>21</v>
      </c>
      <c r="K40" s="65">
        <v>1002122.85</v>
      </c>
      <c r="L40" s="51">
        <f t="shared" si="1"/>
        <v>33.014790967767667</v>
      </c>
      <c r="M40" s="8" t="s">
        <v>21</v>
      </c>
      <c r="N40" s="4"/>
    </row>
    <row r="41" spans="1:14" ht="17.399999999999999" x14ac:dyDescent="0.3">
      <c r="A41" s="31" t="s">
        <v>66</v>
      </c>
      <c r="B41" s="32" t="s">
        <v>57</v>
      </c>
      <c r="C41" s="33" t="s">
        <v>21</v>
      </c>
      <c r="D41" s="33" t="s">
        <v>21</v>
      </c>
      <c r="E41" s="33" t="s">
        <v>21</v>
      </c>
      <c r="F41" s="33" t="s">
        <v>21</v>
      </c>
      <c r="G41" s="33" t="s">
        <v>21</v>
      </c>
      <c r="H41" s="61">
        <f>H42</f>
        <v>4359254.8499999996</v>
      </c>
      <c r="I41" s="61" t="str">
        <f t="shared" ref="I41:K41" si="8">I42</f>
        <v>-</v>
      </c>
      <c r="J41" s="61" t="str">
        <f t="shared" si="8"/>
        <v>-</v>
      </c>
      <c r="K41" s="61">
        <f t="shared" si="8"/>
        <v>1445192.93</v>
      </c>
      <c r="L41" s="47">
        <f t="shared" si="1"/>
        <v>33.152292759392125</v>
      </c>
      <c r="M41" s="8" t="s">
        <v>21</v>
      </c>
      <c r="N41" s="4"/>
    </row>
    <row r="42" spans="1:14" ht="18.600000000000001" thickBot="1" x14ac:dyDescent="0.4">
      <c r="A42" s="34" t="s">
        <v>85</v>
      </c>
      <c r="B42" s="30" t="s">
        <v>58</v>
      </c>
      <c r="C42" s="35" t="s">
        <v>21</v>
      </c>
      <c r="D42" s="35" t="s">
        <v>21</v>
      </c>
      <c r="E42" s="35" t="s">
        <v>21</v>
      </c>
      <c r="F42" s="35" t="s">
        <v>21</v>
      </c>
      <c r="G42" s="35" t="s">
        <v>21</v>
      </c>
      <c r="H42" s="59">
        <f>90300+50000+2378544.83+156000+1500+190700+51715.8+34100+531.62-159738.41+1010101.01+460000+110000-6000-8500</f>
        <v>4359254.8499999996</v>
      </c>
      <c r="I42" s="52" t="s">
        <v>21</v>
      </c>
      <c r="J42" s="46" t="s">
        <v>21</v>
      </c>
      <c r="K42" s="65">
        <v>1445192.93</v>
      </c>
      <c r="L42" s="51">
        <f t="shared" si="1"/>
        <v>33.152292759392125</v>
      </c>
      <c r="M42" s="8" t="s">
        <v>21</v>
      </c>
      <c r="N42" s="4"/>
    </row>
    <row r="43" spans="1:14" ht="12.9" customHeight="1" thickBot="1" x14ac:dyDescent="0.3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66"/>
      <c r="L43" s="22"/>
      <c r="M43" s="18"/>
      <c r="N43" s="2"/>
    </row>
    <row r="44" spans="1:14" ht="12.9" customHeight="1" x14ac:dyDescent="0.3">
      <c r="A44" s="2"/>
      <c r="B44" s="19"/>
      <c r="C44" s="20" t="s">
        <v>23</v>
      </c>
      <c r="D44" s="20" t="s">
        <v>23</v>
      </c>
      <c r="E44" s="20" t="s">
        <v>23</v>
      </c>
      <c r="F44" s="20" t="s">
        <v>23</v>
      </c>
      <c r="G44" s="20" t="s">
        <v>23</v>
      </c>
      <c r="H44" s="20"/>
      <c r="I44" s="20" t="s">
        <v>23</v>
      </c>
      <c r="J44" s="20" t="s">
        <v>23</v>
      </c>
      <c r="K44" s="67"/>
      <c r="L44" s="20"/>
      <c r="M44" s="9" t="s">
        <v>23</v>
      </c>
      <c r="N44" s="2"/>
    </row>
    <row r="45" spans="1:14" ht="12.9" customHeight="1" x14ac:dyDescent="0.3">
      <c r="A45" s="5"/>
      <c r="B45" s="5"/>
      <c r="C45" s="10"/>
      <c r="D45" s="10"/>
      <c r="E45" s="10"/>
      <c r="F45" s="10"/>
      <c r="G45" s="10"/>
      <c r="H45" s="10"/>
      <c r="I45" s="10"/>
      <c r="J45" s="10"/>
      <c r="K45" s="68"/>
      <c r="L45" s="10"/>
      <c r="M45" s="10"/>
      <c r="N45" s="2"/>
    </row>
  </sheetData>
  <mergeCells count="6">
    <mergeCell ref="A3:L3"/>
    <mergeCell ref="A5:A6"/>
    <mergeCell ref="B5:B6"/>
    <mergeCell ref="H5:H6"/>
    <mergeCell ref="K5:K6"/>
    <mergeCell ref="L5:L6"/>
  </mergeCells>
  <pageMargins left="0.78740157480314965" right="0.59055118110236227" top="0.59055118110236227" bottom="0.39370078740157483" header="0" footer="0"/>
  <pageSetup paperSize="9" scale="56" fitToWidth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6329&lt;/DocLink&gt;&#10;  &lt;DocName&gt;0503317G_20160101_%N&lt;/DocName&gt;&#10;  &lt;VariantName&gt;0503317G_20160101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4E3D864-A2D2-4EFB-BFE5-A3691E55EBB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Пинаева</dc:creator>
  <cp:lastModifiedBy>Рыбина</cp:lastModifiedBy>
  <cp:lastPrinted>2021-07-14T10:34:24Z</cp:lastPrinted>
  <dcterms:created xsi:type="dcterms:W3CDTF">2020-07-09T11:11:32Z</dcterms:created>
  <dcterms:modified xsi:type="dcterms:W3CDTF">2021-07-14T10:34:28Z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0503317G_20160101_%N</vt:lpwstr>
  </property>
  <property fmtid="{D5CDD505-2E9C-101B-9397-08002B2CF9AE}" pid="3" name="Версия клиента">
    <vt:lpwstr>19.2.2.31691</vt:lpwstr>
  </property>
  <property fmtid="{D5CDD505-2E9C-101B-9397-08002B2CF9AE}" pid="4" name="Версия базы">
    <vt:lpwstr>19.2.0.14273483</vt:lpwstr>
  </property>
  <property fmtid="{D5CDD505-2E9C-101B-9397-08002B2CF9AE}" pid="5" name="Тип сервера">
    <vt:lpwstr>MSSQL</vt:lpwstr>
  </property>
  <property fmtid="{D5CDD505-2E9C-101B-9397-08002B2CF9AE}" pid="6" name="Сервер">
    <vt:lpwstr>sql</vt:lpwstr>
  </property>
  <property fmtid="{D5CDD505-2E9C-101B-9397-08002B2CF9AE}" pid="7" name="База">
    <vt:lpwstr>svod_smart</vt:lpwstr>
  </property>
  <property fmtid="{D5CDD505-2E9C-101B-9397-08002B2CF9AE}" pid="8" name="Пользователь">
    <vt:lpwstr>пинаева</vt:lpwstr>
  </property>
  <property fmtid="{D5CDD505-2E9C-101B-9397-08002B2CF9AE}" pid="9" name="Шаблон">
    <vt:lpwstr>0503317G_20160101.xlt</vt:lpwstr>
  </property>
  <property fmtid="{D5CDD505-2E9C-101B-9397-08002B2CF9AE}" pid="10" name="Имя варианта">
    <vt:lpwstr>0503317G_20160101_%N</vt:lpwstr>
  </property>
  <property fmtid="{D5CDD505-2E9C-101B-9397-08002B2CF9AE}" pid="11" name="Локальная база">
    <vt:lpwstr>не используется</vt:lpwstr>
  </property>
</Properties>
</file>