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 на 2018" sheetId="1" r:id="rId1"/>
  </sheets>
  <definedNames/>
  <calcPr fullCalcOnLoad="1"/>
</workbook>
</file>

<file path=xl/sharedStrings.xml><?xml version="1.0" encoding="utf-8"?>
<sst xmlns="http://schemas.openxmlformats.org/spreadsheetml/2006/main" count="247" uniqueCount="241">
  <si>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</si>
  <si>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</si>
  <si>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</si>
  <si>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</si>
  <si>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</si>
  <si>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</si>
  <si>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</si>
  <si>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</si>
  <si>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</si>
  <si>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</si>
  <si>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</si>
  <si>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</si>
  <si>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</si>
  <si>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</si>
  <si>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</si>
  <si>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</si>
  <si>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</si>
  <si>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</si>
  <si>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</si>
  <si>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Наименование</t>
  </si>
  <si>
    <t>Целевая статья</t>
  </si>
  <si>
    <t xml:space="preserve">муниципального района </t>
  </si>
  <si>
    <t>поселения Южского</t>
  </si>
  <si>
    <t>"О бюджете Южского</t>
  </si>
  <si>
    <t>городского поселения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</si>
  <si>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</si>
  <si>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</si>
  <si>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</si>
  <si>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</si>
  <si>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</si>
  <si>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</si>
  <si>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</si>
  <si>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 Южского городского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</si>
  <si>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</si>
  <si>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</si>
  <si>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</si>
  <si>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</si>
  <si>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</si>
  <si>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</si>
  <si>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</si>
  <si>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</si>
  <si>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</si>
  <si>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</si>
  <si>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</si>
  <si>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</si>
  <si>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</si>
  <si>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</si>
  <si>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</si>
  <si>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</si>
  <si>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</si>
  <si>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</si>
  <si>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</si>
  <si>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</si>
  <si>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</si>
  <si>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</si>
  <si>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</si>
  <si>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</si>
  <si>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</si>
  <si>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</si>
  <si>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</si>
  <si>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</si>
  <si>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</si>
  <si>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</si>
  <si>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</si>
  <si>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</si>
  <si>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</si>
  <si>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</si>
  <si>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</si>
  <si>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</si>
  <si>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</si>
  <si>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</si>
  <si>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</si>
  <si>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</si>
  <si>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</si>
  <si>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</si>
  <si>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</si>
  <si>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</si>
  <si>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r>
      <t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</si>
  <si>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</si>
  <si>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</si>
  <si>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</si>
  <si>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</si>
  <si>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</si>
  <si>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</si>
  <si>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</si>
  <si>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</si>
  <si>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</si>
  <si>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</si>
  <si>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</si>
  <si>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</si>
  <si>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</si>
  <si>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</si>
  <si>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</si>
  <si>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</si>
  <si>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</si>
  <si>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</si>
  <si>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</si>
  <si>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</si>
  <si>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</si>
  <si>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</si>
  <si>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</si>
  <si>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</si>
  <si>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</si>
  <si>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</si>
  <si>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</si>
  <si>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</si>
  <si>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</si>
  <si>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</si>
  <si>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</si>
  <si>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</si>
  <si>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</si>
  <si>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</si>
  <si>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</si>
  <si>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</si>
  <si>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</si>
  <si>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</si>
  <si>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r>
      <t>Всего:</t>
    </r>
    <r>
      <rPr>
        <i/>
        <sz val="9"/>
        <rFont val="Times New Roman"/>
        <family val="1"/>
      </rPr>
      <t xml:space="preserve"> </t>
    </r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</si>
  <si>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</si>
  <si>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</si>
  <si>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</si>
  <si>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r>
  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</si>
  <si>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</si>
  <si>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</si>
  <si>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</si>
  <si>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</si>
  <si>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</si>
  <si>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</si>
  <si>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</si>
  <si>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</si>
  <si>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</si>
  <si>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</si>
  <si>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</si>
  <si>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</si>
  <si>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</si>
  <si>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</si>
  <si>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</si>
  <si>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</si>
  <si>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</si>
  <si>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</si>
  <si>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</si>
  <si>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</si>
  <si>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</si>
  <si>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на 2018 год и на плановый</t>
  </si>
  <si>
    <t>период 2019 и 2020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</si>
  <si>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2018 год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</si>
  <si>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</si>
  <si>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</si>
  <si>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</si>
  <si>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</si>
  <si>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</si>
  <si>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</si>
  <si>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</si>
  <si>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>к решению Совета</t>
  </si>
  <si>
    <t>Сумма, руб.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</si>
  <si>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</si>
  <si>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</si>
  <si>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</si>
  <si>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</si>
  <si>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</si>
  <si>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Вид расходов</t>
  </si>
  <si>
    <r>
      <t>от</t>
    </r>
    <r>
      <rPr>
        <u val="single"/>
        <sz val="14"/>
        <rFont val="Times New Roman"/>
        <family val="1"/>
      </rPr>
      <t xml:space="preserve"> 21.12.2017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75</t>
    </r>
  </si>
  <si>
    <t>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 (Закупка товаров, работ и услуг для обеспечения государственных (муниципальных) нужд)</t>
  </si>
  <si>
    <t>02 1 01 20710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</si>
  <si>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</si>
  <si>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</si>
  <si>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</si>
  <si>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04 2 01 83100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</si>
  <si>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</si>
  <si>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</si>
  <si>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</si>
  <si>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Муниципальная программа Южского городского поселения "Экономическое развитие моногорода Южа"</t>
  </si>
  <si>
    <t>05 0 00 00000</t>
  </si>
  <si>
    <t>Подпрограмма "Развитие малого и среднего предпринимательства"</t>
  </si>
  <si>
    <t>05 1 00 00000</t>
  </si>
  <si>
    <t xml:space="preserve">Основное мероприятие "Поддержка малого и среднего предпринимательства" </t>
  </si>
  <si>
    <t>05 1 01 00000</t>
  </si>
  <si>
    <t>Государственная поддержка субъектов малого и среднего предпринимательства (Иные бюджетные ассигнования)</t>
  </si>
  <si>
    <t>05 1 01 L5272</t>
  </si>
  <si>
    <t>04 1 01 L4970</t>
  </si>
  <si>
    <t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 (Социальное обеспечение и   иные выплаты населению)</t>
  </si>
  <si>
    <t>31 9 00 70050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</si>
  <si>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</si>
  <si>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</si>
  <si>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02 1 01 20740</t>
  </si>
  <si>
    <t>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</si>
  <si>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</si>
  <si>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</si>
  <si>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</si>
  <si>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</si>
  <si>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</si>
  <si>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</si>
  <si>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06 1 01 L5550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</si>
  <si>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</si>
  <si>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</si>
  <si>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</si>
  <si>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</si>
  <si>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>01 2 01 20760</t>
  </si>
  <si>
    <t>Обеспечение доступности к объектам и услугам в учреждениях культуры для инвалидов (Предоставление субсидий бюджетным, автономным учреждениям и иным некоммерческим организациям)</t>
  </si>
  <si>
    <t>02 1 01 20750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</si>
  <si>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</si>
  <si>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</si>
  <si>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</si>
  <si>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</si>
  <si>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</si>
  <si>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</si>
  <si>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02 1 01 20790</t>
  </si>
  <si>
    <t>Выполнение работ по замене отдельных звеньев водопропускных труб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</si>
  <si>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</si>
  <si>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02 3 01 80510</t>
  </si>
  <si>
    <t>02 3 01 S0510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</si>
  <si>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 (Закупка товаров, работ и услуг для обеспечения государственных (муниципальных) нужд)</t>
  </si>
  <si>
    <t>31 9 00 70060</t>
  </si>
  <si>
    <t>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 (Социальное обеспечение и   иные выплаты населению)</t>
  </si>
  <si>
    <t>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 (Закупка товаров, работ и услуг для обеспечения государственных (муниципальных) нужд)</t>
  </si>
  <si>
    <t>31 9 00 20800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</si>
  <si>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</si>
  <si>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</si>
  <si>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</si>
  <si>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02 7 04 00000</t>
  </si>
  <si>
    <t xml:space="preserve">Основное мероприятие "Организация градостроительного проектирования Южского городского поселения Южского муниципального района" </t>
  </si>
  <si>
    <t xml:space="preserve">Разработка местных нормативов градостроительного проектирования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</si>
  <si>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02 7 04 20810</t>
  </si>
  <si>
    <t xml:space="preserve">02 7 01 20840 </t>
  </si>
  <si>
    <t>Паспортизация улично-дорожной сети г. Южа (ул. Фрунзе - ул. Арсеньевка - ул. Советская - ул. Черняховского - с. Южа) (Закупка товаров, работ и услуг для обеспечения государственных (муниципальных) нужд)</t>
  </si>
  <si>
    <t>31 9 00 70070</t>
  </si>
  <si>
    <t>31 9 00 90040</t>
  </si>
  <si>
    <t>Оказание единовременной материальной помощи гражданам, пострадавшим в результате пожара, произошедшего 28 июля 2018 года по адресу: Ивановская область, г. Южа, ул. 2-Рабочая, д. 33 (Социальное обеспечение и   иные выплаты населению)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</si>
  <si>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</si>
  <si>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</si>
  <si>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</si>
  <si>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31 9 00 90050</t>
  </si>
  <si>
    <t xml:space="preserve">Исполнение судебных актов, оплата судебных издержек по ним (Иные бюджетные ассигнования) </t>
  </si>
  <si>
    <t>31 0 00 00000</t>
  </si>
  <si>
    <t>Мероприятия по профилактике правонарушений, терроризма и экстремизма на территории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</si>
  <si>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</si>
  <si>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</si>
  <si>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31 9 00 70080</t>
  </si>
  <si>
    <t>Оказание единовременной материальной помощи гражданам, пострадавшим в результате пожара, произошедшего 5 ноября 2018 года по адресу: Ивановская область, г. Южа, ул. Калинина, д. 45 (Социальное обеспечение и   иные выплаты населению)</t>
  </si>
  <si>
    <t>Оплата судебных издержек по определению Арбитражного суда Ивановской области от 21.08.2018 года, дело № А17-8959/2017 (Иные бюджетные ассигнования)</t>
  </si>
  <si>
    <t>Приложение № 6</t>
  </si>
  <si>
    <t>(приложение изложено в новой редакции в соответствии с Решением Совета Южского городского поселения от 20.12.2018 № 71)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</si>
</sst>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2" fontId="49" fillId="0" borderId="12" xfId="0" applyNumberFormat="1" applyFont="1" applyFill="1" applyBorder="1" applyAlignment="1">
      <alignment horizontal="justify" vertical="top" wrapText="1"/>
    </xf>
    <xf numFmtId="0" fontId="49" fillId="0" borderId="0" xfId="0" applyFont="1" applyFill="1" applyAlignment="1">
      <alignment horizontal="center" vertical="center"/>
    </xf>
    <xf numFmtId="49" fontId="50" fillId="0" borderId="12" xfId="0" applyNumberFormat="1" applyFont="1" applyFill="1" applyBorder="1" applyAlignment="1">
      <alignment horizontal="justify" vertical="top" wrapText="1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="90" zoomScaleNormal="90" zoomScalePageLayoutView="0" workbookViewId="0" topLeftCell="A1">
      <selection activeCell="B1" sqref="B1:D1"/>
    </sheetView>
  </sheetViews>
  <sheetFormatPr defaultColWidth="9.140625" defaultRowHeight="15"/>
  <cols>
    <col min="1" max="1" width="62.57421875" style="11" customWidth="1"/>
    <col min="2" max="2" width="18.7109375" style="13" customWidth="1"/>
    <col min="3" max="3" width="8.28125" style="24" customWidth="1"/>
    <col min="4" max="4" width="17.7109375" style="11" customWidth="1"/>
    <col min="5" max="5" width="14.00390625" style="12" customWidth="1"/>
    <col min="6" max="16384" width="9.140625" style="11" customWidth="1"/>
  </cols>
  <sheetData>
    <row r="1" spans="2:4" ht="18" customHeight="1">
      <c r="B1" s="39" t="s">
        <v>239</v>
      </c>
      <c r="C1" s="39"/>
      <c r="D1" s="39"/>
    </row>
    <row r="2" spans="2:4" ht="18" customHeight="1">
      <c r="B2" s="39" t="s">
        <v>152</v>
      </c>
      <c r="C2" s="39"/>
      <c r="D2" s="39"/>
    </row>
    <row r="3" spans="2:4" ht="18.75">
      <c r="B3" s="39" t="s">
        <v>32</v>
      </c>
      <c r="C3" s="39"/>
      <c r="D3" s="39"/>
    </row>
    <row r="4" spans="2:4" ht="18.75">
      <c r="B4" s="39" t="s">
        <v>22</v>
      </c>
      <c r="C4" s="39"/>
      <c r="D4" s="39"/>
    </row>
    <row r="5" spans="2:4" ht="18.75">
      <c r="B5" s="47" t="s">
        <v>21</v>
      </c>
      <c r="C5" s="47"/>
      <c r="D5" s="47"/>
    </row>
    <row r="6" spans="2:4" ht="18.75">
      <c r="B6" s="47" t="s">
        <v>23</v>
      </c>
      <c r="C6" s="47"/>
      <c r="D6" s="47"/>
    </row>
    <row r="7" spans="2:4" ht="18.75">
      <c r="B7" s="47" t="s">
        <v>24</v>
      </c>
      <c r="C7" s="47"/>
      <c r="D7" s="47"/>
    </row>
    <row r="8" spans="2:4" ht="18.75">
      <c r="B8" s="47" t="s">
        <v>142</v>
      </c>
      <c r="C8" s="47"/>
      <c r="D8" s="47"/>
    </row>
    <row r="9" spans="2:4" ht="18.75">
      <c r="B9" s="47" t="s">
        <v>143</v>
      </c>
      <c r="C9" s="47"/>
      <c r="D9" s="47"/>
    </row>
    <row r="10" spans="2:4" ht="18.75">
      <c r="B10" s="47" t="s">
        <v>160</v>
      </c>
      <c r="C10" s="47"/>
      <c r="D10" s="47"/>
    </row>
    <row r="11" ht="14.25" customHeight="1">
      <c r="C11" s="27"/>
    </row>
    <row r="12" spans="1:5" s="23" customFormat="1" ht="138" customHeight="1">
      <c r="A12" s="44" t="s">
        <v>144</v>
      </c>
      <c r="B12" s="44"/>
      <c r="C12" s="44"/>
      <c r="D12" s="44"/>
      <c r="E12" s="12"/>
    </row>
    <row r="13" spans="1:5" s="23" customFormat="1" ht="31.5" customHeight="1">
      <c r="A13" s="48" t="s">
        <v>240</v>
      </c>
      <c r="B13" s="48"/>
      <c r="C13" s="48"/>
      <c r="D13" s="48"/>
      <c r="E13" s="12"/>
    </row>
    <row r="14" spans="1:3" ht="15.75" customHeight="1">
      <c r="A14" s="14"/>
      <c r="B14" s="14"/>
      <c r="C14" s="14"/>
    </row>
    <row r="15" spans="1:4" ht="27.75" customHeight="1">
      <c r="A15" s="40" t="s">
        <v>19</v>
      </c>
      <c r="B15" s="40" t="s">
        <v>20</v>
      </c>
      <c r="C15" s="42" t="s">
        <v>159</v>
      </c>
      <c r="D15" s="45" t="s">
        <v>153</v>
      </c>
    </row>
    <row r="16" spans="1:4" ht="30" customHeight="1">
      <c r="A16" s="41"/>
      <c r="B16" s="41"/>
      <c r="C16" s="43"/>
      <c r="D16" s="46"/>
    </row>
    <row r="17" spans="1:4" ht="16.5" customHeight="1">
      <c r="A17" s="15">
        <v>1</v>
      </c>
      <c r="B17" s="15">
        <v>2</v>
      </c>
      <c r="C17" s="15">
        <v>3</v>
      </c>
      <c r="D17" s="26">
        <v>4</v>
      </c>
    </row>
    <row r="18" spans="1:5" s="17" customFormat="1" ht="62.25" customHeight="1">
      <c r="A18" s="5" t="s">
        <v>128</v>
      </c>
      <c r="B18" s="6" t="s">
        <v>0</v>
      </c>
      <c r="C18" s="2"/>
      <c r="D18" s="7">
        <f>D19+D22</f>
        <v>22411470.82</v>
      </c>
      <c r="E18" s="16"/>
    </row>
    <row r="19" spans="1:5" s="17" customFormat="1" ht="63" customHeight="1">
      <c r="A19" s="5" t="s">
        <v>27</v>
      </c>
      <c r="B19" s="6" t="s">
        <v>1</v>
      </c>
      <c r="C19" s="6"/>
      <c r="D19" s="7">
        <f>D20</f>
        <v>100000</v>
      </c>
      <c r="E19" s="16"/>
    </row>
    <row r="20" spans="1:5" s="19" customFormat="1" ht="59.25" customHeight="1">
      <c r="A20" s="20" t="s">
        <v>26</v>
      </c>
      <c r="B20" s="9" t="s">
        <v>25</v>
      </c>
      <c r="C20" s="9"/>
      <c r="D20" s="10">
        <f>D21</f>
        <v>100000</v>
      </c>
      <c r="E20" s="18"/>
    </row>
    <row r="21" spans="1:4" ht="138.75" customHeight="1">
      <c r="A21" s="4" t="s">
        <v>124</v>
      </c>
      <c r="B21" s="2" t="s">
        <v>94</v>
      </c>
      <c r="C21" s="2">
        <v>600</v>
      </c>
      <c r="D21" s="3">
        <f>100000</f>
        <v>100000</v>
      </c>
    </row>
    <row r="22" spans="1:4" ht="62.25" customHeight="1">
      <c r="A22" s="5" t="s">
        <v>127</v>
      </c>
      <c r="B22" s="6" t="s">
        <v>2</v>
      </c>
      <c r="C22" s="2"/>
      <c r="D22" s="7">
        <f>D23</f>
        <v>22311470.82</v>
      </c>
    </row>
    <row r="23" spans="1:5" s="19" customFormat="1" ht="79.5" customHeight="1">
      <c r="A23" s="8" t="s">
        <v>33</v>
      </c>
      <c r="B23" s="9" t="s">
        <v>3</v>
      </c>
      <c r="C23" s="9"/>
      <c r="D23" s="10">
        <f>SUM(D24:D32)</f>
        <v>22311470.82</v>
      </c>
      <c r="E23" s="18"/>
    </row>
    <row r="24" spans="1:5" s="19" customFormat="1" ht="99.75" customHeight="1">
      <c r="A24" s="1" t="s">
        <v>45</v>
      </c>
      <c r="B24" s="2" t="s">
        <v>86</v>
      </c>
      <c r="C24" s="2">
        <v>600</v>
      </c>
      <c r="D24" s="3">
        <f>14268266.08-207185.18+436934+40000+99884+98000+88000</f>
        <v>14823898.9</v>
      </c>
      <c r="E24" s="18"/>
    </row>
    <row r="25" spans="1:4" ht="60" customHeight="1">
      <c r="A25" s="4" t="s">
        <v>40</v>
      </c>
      <c r="B25" s="2" t="s">
        <v>85</v>
      </c>
      <c r="C25" s="2">
        <v>600</v>
      </c>
      <c r="D25" s="3">
        <f>33440</f>
        <v>33440</v>
      </c>
    </row>
    <row r="26" spans="1:4" ht="60.75" customHeight="1">
      <c r="A26" s="4" t="s">
        <v>41</v>
      </c>
      <c r="B26" s="2" t="s">
        <v>95</v>
      </c>
      <c r="C26" s="2">
        <v>600</v>
      </c>
      <c r="D26" s="3">
        <f>5280</f>
        <v>5280</v>
      </c>
    </row>
    <row r="27" spans="1:4" ht="78" customHeight="1">
      <c r="A27" s="4" t="s">
        <v>42</v>
      </c>
      <c r="B27" s="2" t="s">
        <v>96</v>
      </c>
      <c r="C27" s="2">
        <v>600</v>
      </c>
      <c r="D27" s="3">
        <f>268928+300000+33675+250000+191616+15440</f>
        <v>1059659</v>
      </c>
    </row>
    <row r="28" spans="1:5" s="19" customFormat="1" ht="80.25" customHeight="1">
      <c r="A28" s="1" t="s">
        <v>43</v>
      </c>
      <c r="B28" s="2" t="s">
        <v>97</v>
      </c>
      <c r="C28" s="2">
        <v>200</v>
      </c>
      <c r="D28" s="3">
        <f>77440-15440</f>
        <v>62000</v>
      </c>
      <c r="E28" s="18"/>
    </row>
    <row r="29" spans="1:4" ht="78" customHeight="1">
      <c r="A29" s="1" t="s">
        <v>44</v>
      </c>
      <c r="B29" s="2" t="s">
        <v>98</v>
      </c>
      <c r="C29" s="2">
        <v>200</v>
      </c>
      <c r="D29" s="3">
        <f>158400+105157+26103</f>
        <v>289660</v>
      </c>
    </row>
    <row r="30" spans="1:4" ht="78" customHeight="1">
      <c r="A30" s="1" t="s">
        <v>197</v>
      </c>
      <c r="B30" s="2" t="s">
        <v>196</v>
      </c>
      <c r="C30" s="2">
        <v>600</v>
      </c>
      <c r="D30" s="3">
        <f>30144+15000</f>
        <v>45144</v>
      </c>
    </row>
    <row r="31" spans="1:4" ht="135" customHeight="1">
      <c r="A31" s="4" t="s">
        <v>145</v>
      </c>
      <c r="B31" s="2" t="s">
        <v>146</v>
      </c>
      <c r="C31" s="2">
        <v>600</v>
      </c>
      <c r="D31" s="3">
        <f>5200870+69868</f>
        <v>5270738</v>
      </c>
    </row>
    <row r="32" spans="1:4" ht="193.5" customHeight="1">
      <c r="A32" s="1" t="s">
        <v>46</v>
      </c>
      <c r="B32" s="2" t="s">
        <v>87</v>
      </c>
      <c r="C32" s="2">
        <v>600</v>
      </c>
      <c r="D32" s="3">
        <f>258931+253+251603.74+207185.18+3678</f>
        <v>721650.9199999999</v>
      </c>
    </row>
    <row r="33" spans="1:5" s="17" customFormat="1" ht="78.75" customHeight="1">
      <c r="A33" s="5" t="s">
        <v>129</v>
      </c>
      <c r="B33" s="6" t="s">
        <v>4</v>
      </c>
      <c r="C33" s="6"/>
      <c r="D33" s="7">
        <f>D34+D45+D54+D61+D64+D67+D70+D78</f>
        <v>44419883.48</v>
      </c>
      <c r="E33" s="16"/>
    </row>
    <row r="34" spans="1:5" s="17" customFormat="1" ht="58.5" customHeight="1">
      <c r="A34" s="5" t="s">
        <v>48</v>
      </c>
      <c r="B34" s="6" t="s">
        <v>5</v>
      </c>
      <c r="C34" s="6"/>
      <c r="D34" s="7">
        <f>D35</f>
        <v>1961339.71</v>
      </c>
      <c r="E34" s="16"/>
    </row>
    <row r="35" spans="1:5" s="19" customFormat="1" ht="75.75" customHeight="1">
      <c r="A35" s="8" t="s">
        <v>34</v>
      </c>
      <c r="B35" s="9" t="s">
        <v>6</v>
      </c>
      <c r="C35" s="9"/>
      <c r="D35" s="10">
        <f>SUM(D36:D44)</f>
        <v>1961339.71</v>
      </c>
      <c r="E35" s="18"/>
    </row>
    <row r="36" spans="1:4" ht="80.25" customHeight="1">
      <c r="A36" s="1" t="s">
        <v>49</v>
      </c>
      <c r="B36" s="2" t="s">
        <v>88</v>
      </c>
      <c r="C36" s="2">
        <v>200</v>
      </c>
      <c r="D36" s="3">
        <f>55000</f>
        <v>55000</v>
      </c>
    </row>
    <row r="37" spans="1:4" ht="116.25" customHeight="1">
      <c r="A37" s="1" t="s">
        <v>114</v>
      </c>
      <c r="B37" s="2" t="s">
        <v>99</v>
      </c>
      <c r="C37" s="2">
        <v>200</v>
      </c>
      <c r="D37" s="3">
        <f>500000+505974.84</f>
        <v>1005974.8400000001</v>
      </c>
    </row>
    <row r="38" spans="1:4" ht="77.25" customHeight="1">
      <c r="A38" s="4" t="s">
        <v>50</v>
      </c>
      <c r="B38" s="2" t="s">
        <v>100</v>
      </c>
      <c r="C38" s="2">
        <v>200</v>
      </c>
      <c r="D38" s="3">
        <f>330350-34660.58-98000+7000+39000+4500+72906-133783.33-23882.09</f>
        <v>163430</v>
      </c>
    </row>
    <row r="39" spans="1:4" ht="138" customHeight="1">
      <c r="A39" s="4" t="s">
        <v>154</v>
      </c>
      <c r="B39" s="2" t="s">
        <v>150</v>
      </c>
      <c r="C39" s="2">
        <v>200</v>
      </c>
      <c r="D39" s="3">
        <f>98000+102000-102000+102000+97240-8000</f>
        <v>289240</v>
      </c>
    </row>
    <row r="40" spans="1:4" ht="154.5" customHeight="1">
      <c r="A40" s="4" t="s">
        <v>161</v>
      </c>
      <c r="B40" s="2" t="s">
        <v>162</v>
      </c>
      <c r="C40" s="2">
        <v>200</v>
      </c>
      <c r="D40" s="3">
        <f>40897.92</f>
        <v>40897.92</v>
      </c>
    </row>
    <row r="41" spans="1:4" ht="116.25" customHeight="1">
      <c r="A41" s="4" t="s">
        <v>184</v>
      </c>
      <c r="B41" s="2" t="s">
        <v>183</v>
      </c>
      <c r="C41" s="2">
        <v>200</v>
      </c>
      <c r="D41" s="3">
        <f>3448.42</f>
        <v>3448.42</v>
      </c>
    </row>
    <row r="42" spans="1:4" ht="96" customHeight="1">
      <c r="A42" s="4" t="s">
        <v>199</v>
      </c>
      <c r="B42" s="2" t="s">
        <v>198</v>
      </c>
      <c r="C42" s="2">
        <v>200</v>
      </c>
      <c r="D42" s="3">
        <f>3448.42+64133.68+15413.24+17280</f>
        <v>100275.34000000001</v>
      </c>
    </row>
    <row r="43" spans="1:4" ht="81" customHeight="1">
      <c r="A43" s="4" t="s">
        <v>206</v>
      </c>
      <c r="B43" s="2" t="s">
        <v>205</v>
      </c>
      <c r="C43" s="2">
        <v>200</v>
      </c>
      <c r="D43" s="3">
        <f>140000-1001</f>
        <v>138999</v>
      </c>
    </row>
    <row r="44" spans="1:4" ht="98.25" customHeight="1">
      <c r="A44" s="32" t="s">
        <v>216</v>
      </c>
      <c r="B44" s="33" t="s">
        <v>215</v>
      </c>
      <c r="C44" s="2">
        <v>200</v>
      </c>
      <c r="D44" s="3">
        <f>164074.19</f>
        <v>164074.19</v>
      </c>
    </row>
    <row r="45" spans="1:5" s="19" customFormat="1" ht="42" customHeight="1">
      <c r="A45" s="5" t="s">
        <v>51</v>
      </c>
      <c r="B45" s="6" t="s">
        <v>7</v>
      </c>
      <c r="C45" s="9"/>
      <c r="D45" s="7">
        <f>D46</f>
        <v>12278318.790000001</v>
      </c>
      <c r="E45" s="18"/>
    </row>
    <row r="46" spans="1:5" s="19" customFormat="1" ht="57.75" customHeight="1">
      <c r="A46" s="8" t="s">
        <v>47</v>
      </c>
      <c r="B46" s="9" t="s">
        <v>8</v>
      </c>
      <c r="C46" s="9"/>
      <c r="D46" s="10">
        <f>SUM(D47:D53)</f>
        <v>12278318.790000001</v>
      </c>
      <c r="E46" s="18"/>
    </row>
    <row r="47" spans="1:4" ht="117.75" customHeight="1">
      <c r="A47" s="1" t="s">
        <v>125</v>
      </c>
      <c r="B47" s="2" t="s">
        <v>89</v>
      </c>
      <c r="C47" s="2">
        <v>200</v>
      </c>
      <c r="D47" s="3">
        <f>1877550+248541.67+7482.61+28800-500-20300</f>
        <v>2141574.28</v>
      </c>
    </row>
    <row r="48" spans="1:5" s="19" customFormat="1" ht="97.5" customHeight="1">
      <c r="A48" s="1" t="s">
        <v>115</v>
      </c>
      <c r="B48" s="2" t="s">
        <v>101</v>
      </c>
      <c r="C48" s="2">
        <v>200</v>
      </c>
      <c r="D48" s="3">
        <f>4266377-1258581.51</f>
        <v>3007795.49</v>
      </c>
      <c r="E48" s="18"/>
    </row>
    <row r="49" spans="1:4" ht="98.25" customHeight="1">
      <c r="A49" s="1" t="s">
        <v>113</v>
      </c>
      <c r="B49" s="2" t="s">
        <v>102</v>
      </c>
      <c r="C49" s="2">
        <v>200</v>
      </c>
      <c r="D49" s="3">
        <f>5500000-500000+5851.03+500000+5656.73+40968.93</f>
        <v>5552476.69</v>
      </c>
    </row>
    <row r="50" spans="1:4" ht="59.25" customHeight="1">
      <c r="A50" s="1" t="s">
        <v>217</v>
      </c>
      <c r="B50" s="2" t="s">
        <v>102</v>
      </c>
      <c r="C50" s="2">
        <v>800</v>
      </c>
      <c r="D50" s="3">
        <f>20000+20000</f>
        <v>40000</v>
      </c>
    </row>
    <row r="51" spans="1:4" ht="58.5" customHeight="1">
      <c r="A51" s="1" t="s">
        <v>52</v>
      </c>
      <c r="B51" s="2" t="s">
        <v>103</v>
      </c>
      <c r="C51" s="2">
        <v>200</v>
      </c>
      <c r="D51" s="3">
        <f>15000+50000+52944+146000+50000+18800-10000+58316.45+210066.79-2816.45+99350+99011.54</f>
        <v>786672.3300000001</v>
      </c>
    </row>
    <row r="52" spans="1:4" ht="78.75" customHeight="1">
      <c r="A52" s="1" t="s">
        <v>147</v>
      </c>
      <c r="B52" s="2" t="s">
        <v>148</v>
      </c>
      <c r="C52" s="2">
        <v>200</v>
      </c>
      <c r="D52" s="3">
        <f>510000+15000-15000</f>
        <v>510000</v>
      </c>
    </row>
    <row r="53" spans="1:4" ht="135" customHeight="1">
      <c r="A53" s="1" t="s">
        <v>156</v>
      </c>
      <c r="B53" s="2" t="s">
        <v>149</v>
      </c>
      <c r="C53" s="2">
        <v>200</v>
      </c>
      <c r="D53" s="3">
        <f>200000-90000+35000+94800</f>
        <v>239800</v>
      </c>
    </row>
    <row r="54" spans="1:4" ht="60" customHeight="1">
      <c r="A54" s="5" t="s">
        <v>117</v>
      </c>
      <c r="B54" s="6" t="s">
        <v>9</v>
      </c>
      <c r="C54" s="2"/>
      <c r="D54" s="7">
        <f>D55</f>
        <v>21243968.89</v>
      </c>
    </row>
    <row r="55" spans="1:5" s="22" customFormat="1" ht="59.25" customHeight="1">
      <c r="A55" s="8" t="s">
        <v>35</v>
      </c>
      <c r="B55" s="9" t="s">
        <v>10</v>
      </c>
      <c r="C55" s="9"/>
      <c r="D55" s="10">
        <f>SUM(D56:D60)</f>
        <v>21243968.89</v>
      </c>
      <c r="E55" s="21"/>
    </row>
    <row r="56" spans="1:5" s="19" customFormat="1" ht="60" customHeight="1">
      <c r="A56" s="1" t="s">
        <v>53</v>
      </c>
      <c r="B56" s="2" t="s">
        <v>104</v>
      </c>
      <c r="C56" s="2">
        <v>200</v>
      </c>
      <c r="D56" s="3">
        <f>15082791.14+131852.16+3.19+855460.42+20000+185649-112725.27+248780-235000-3749-64752.79-137500+99500-3192</f>
        <v>16067116.850000001</v>
      </c>
      <c r="E56" s="18"/>
    </row>
    <row r="57" spans="1:4" ht="136.5" customHeight="1">
      <c r="A57" s="1" t="s">
        <v>54</v>
      </c>
      <c r="B57" s="2" t="s">
        <v>105</v>
      </c>
      <c r="C57" s="2">
        <v>200</v>
      </c>
      <c r="D57" s="3">
        <f>1900000+98000+20000-157894.74-448790-186901-30873.51+182816.55</f>
        <v>1376357.3</v>
      </c>
    </row>
    <row r="58" spans="1:4" ht="136.5" customHeight="1">
      <c r="A58" s="1" t="s">
        <v>155</v>
      </c>
      <c r="B58" s="2" t="s">
        <v>151</v>
      </c>
      <c r="C58" s="2">
        <v>200</v>
      </c>
      <c r="D58" s="3">
        <f>400000+238600-39800-221400-34800+300000</f>
        <v>642600</v>
      </c>
    </row>
    <row r="59" spans="1:4" ht="116.25" customHeight="1">
      <c r="A59" s="4" t="s">
        <v>207</v>
      </c>
      <c r="B59" s="2" t="s">
        <v>208</v>
      </c>
      <c r="C59" s="2">
        <v>200</v>
      </c>
      <c r="D59" s="3">
        <f>3000000</f>
        <v>3000000</v>
      </c>
    </row>
    <row r="60" spans="1:4" ht="136.5" customHeight="1">
      <c r="A60" s="4" t="s">
        <v>210</v>
      </c>
      <c r="B60" s="2" t="s">
        <v>209</v>
      </c>
      <c r="C60" s="2">
        <v>200</v>
      </c>
      <c r="D60" s="3">
        <f>157894.74</f>
        <v>157894.74</v>
      </c>
    </row>
    <row r="61" spans="1:4" ht="60.75" customHeight="1">
      <c r="A61" s="5" t="s">
        <v>118</v>
      </c>
      <c r="B61" s="6" t="s">
        <v>28</v>
      </c>
      <c r="C61" s="6"/>
      <c r="D61" s="7">
        <f>D62</f>
        <v>331065.76</v>
      </c>
    </row>
    <row r="62" spans="1:5" s="19" customFormat="1" ht="39" customHeight="1">
      <c r="A62" s="8" t="s">
        <v>37</v>
      </c>
      <c r="B62" s="9" t="s">
        <v>29</v>
      </c>
      <c r="C62" s="9"/>
      <c r="D62" s="10">
        <f>D63</f>
        <v>331065.76</v>
      </c>
      <c r="E62" s="18"/>
    </row>
    <row r="63" spans="1:4" ht="79.5" customHeight="1">
      <c r="A63" s="1" t="s">
        <v>55</v>
      </c>
      <c r="B63" s="2" t="s">
        <v>106</v>
      </c>
      <c r="C63" s="2">
        <v>200</v>
      </c>
      <c r="D63" s="3">
        <f>389044+25000+40260.66-88534.9-8884-120000-250+98000-3570</f>
        <v>331065.76</v>
      </c>
    </row>
    <row r="64" spans="1:4" ht="138" customHeight="1">
      <c r="A64" s="5" t="s">
        <v>119</v>
      </c>
      <c r="B64" s="6" t="s">
        <v>30</v>
      </c>
      <c r="C64" s="6"/>
      <c r="D64" s="7">
        <f>D65</f>
        <v>1900000</v>
      </c>
    </row>
    <row r="65" spans="1:5" s="19" customFormat="1" ht="79.5" customHeight="1">
      <c r="A65" s="8" t="s">
        <v>56</v>
      </c>
      <c r="B65" s="9" t="s">
        <v>31</v>
      </c>
      <c r="C65" s="9"/>
      <c r="D65" s="10">
        <f>D66</f>
        <v>1900000</v>
      </c>
      <c r="E65" s="18"/>
    </row>
    <row r="66" spans="1:4" ht="114.75" customHeight="1">
      <c r="A66" s="4" t="s">
        <v>57</v>
      </c>
      <c r="B66" s="2" t="s">
        <v>92</v>
      </c>
      <c r="C66" s="2">
        <v>800</v>
      </c>
      <c r="D66" s="3">
        <f>1900000</f>
        <v>1900000</v>
      </c>
    </row>
    <row r="67" spans="1:4" ht="117" customHeight="1">
      <c r="A67" s="5" t="s">
        <v>126</v>
      </c>
      <c r="B67" s="6" t="s">
        <v>58</v>
      </c>
      <c r="C67" s="6"/>
      <c r="D67" s="7">
        <f>D68</f>
        <v>2398000</v>
      </c>
    </row>
    <row r="68" spans="1:5" s="19" customFormat="1" ht="59.25" customHeight="1">
      <c r="A68" s="8" t="s">
        <v>60</v>
      </c>
      <c r="B68" s="9" t="s">
        <v>59</v>
      </c>
      <c r="C68" s="9"/>
      <c r="D68" s="10">
        <f>D69</f>
        <v>2398000</v>
      </c>
      <c r="E68" s="18"/>
    </row>
    <row r="69" spans="1:5" s="22" customFormat="1" ht="117" customHeight="1">
      <c r="A69" s="4" t="s">
        <v>61</v>
      </c>
      <c r="B69" s="2" t="s">
        <v>93</v>
      </c>
      <c r="C69" s="2">
        <v>800</v>
      </c>
      <c r="D69" s="3">
        <f>2400000-2000</f>
        <v>2398000</v>
      </c>
      <c r="E69" s="21"/>
    </row>
    <row r="70" spans="1:5" s="22" customFormat="1" ht="63" customHeight="1">
      <c r="A70" s="5" t="s">
        <v>74</v>
      </c>
      <c r="B70" s="6" t="s">
        <v>75</v>
      </c>
      <c r="C70" s="2"/>
      <c r="D70" s="7">
        <f>D71+D74+D76</f>
        <v>272232.33</v>
      </c>
      <c r="E70" s="21"/>
    </row>
    <row r="71" spans="1:5" s="22" customFormat="1" ht="39.75" customHeight="1">
      <c r="A71" s="8" t="s">
        <v>76</v>
      </c>
      <c r="B71" s="9" t="s">
        <v>72</v>
      </c>
      <c r="C71" s="9"/>
      <c r="D71" s="10">
        <f>SUM(D72:D73)</f>
        <v>191133.33000000002</v>
      </c>
      <c r="E71" s="21"/>
    </row>
    <row r="72" spans="1:5" s="22" customFormat="1" ht="98.25" customHeight="1">
      <c r="A72" s="1" t="s">
        <v>77</v>
      </c>
      <c r="B72" s="2" t="s">
        <v>107</v>
      </c>
      <c r="C72" s="2">
        <v>200</v>
      </c>
      <c r="D72" s="3">
        <f>81000+26733.33-1933.33</f>
        <v>105800</v>
      </c>
      <c r="E72" s="21"/>
    </row>
    <row r="73" spans="1:5" s="22" customFormat="1" ht="96.75" customHeight="1">
      <c r="A73" s="32" t="s">
        <v>223</v>
      </c>
      <c r="B73" s="33" t="s">
        <v>222</v>
      </c>
      <c r="C73" s="2">
        <v>200</v>
      </c>
      <c r="D73" s="3">
        <f>85333.33</f>
        <v>85333.33</v>
      </c>
      <c r="E73" s="21"/>
    </row>
    <row r="74" spans="1:5" s="19" customFormat="1" ht="39" customHeight="1">
      <c r="A74" s="8" t="s">
        <v>36</v>
      </c>
      <c r="B74" s="9" t="s">
        <v>81</v>
      </c>
      <c r="C74" s="2"/>
      <c r="D74" s="10">
        <f>D75</f>
        <v>66099</v>
      </c>
      <c r="E74" s="18"/>
    </row>
    <row r="75" spans="1:5" s="19" customFormat="1" ht="95.25" customHeight="1">
      <c r="A75" s="1" t="s">
        <v>73</v>
      </c>
      <c r="B75" s="2" t="s">
        <v>108</v>
      </c>
      <c r="C75" s="2">
        <v>200</v>
      </c>
      <c r="D75" s="3">
        <f>27600+40000-1501</f>
        <v>66099</v>
      </c>
      <c r="E75" s="18"/>
    </row>
    <row r="76" spans="1:5" s="19" customFormat="1" ht="78.75" customHeight="1">
      <c r="A76" s="8" t="s">
        <v>219</v>
      </c>
      <c r="B76" s="34" t="s">
        <v>218</v>
      </c>
      <c r="C76" s="2"/>
      <c r="D76" s="10">
        <f>D77</f>
        <v>15000</v>
      </c>
      <c r="E76" s="18"/>
    </row>
    <row r="77" spans="1:5" s="19" customFormat="1" ht="97.5" customHeight="1">
      <c r="A77" s="1" t="s">
        <v>220</v>
      </c>
      <c r="B77" s="33" t="s">
        <v>221</v>
      </c>
      <c r="C77" s="2">
        <v>200</v>
      </c>
      <c r="D77" s="3">
        <f>53266.67-38266.67</f>
        <v>15000</v>
      </c>
      <c r="E77" s="18"/>
    </row>
    <row r="78" spans="1:5" s="22" customFormat="1" ht="119.25" customHeight="1">
      <c r="A78" s="5" t="s">
        <v>133</v>
      </c>
      <c r="B78" s="6" t="s">
        <v>134</v>
      </c>
      <c r="C78" s="6"/>
      <c r="D78" s="7">
        <f>D79</f>
        <v>4034958</v>
      </c>
      <c r="E78" s="21"/>
    </row>
    <row r="79" spans="1:5" s="19" customFormat="1" ht="79.5" customHeight="1">
      <c r="A79" s="8" t="s">
        <v>135</v>
      </c>
      <c r="B79" s="9" t="s">
        <v>136</v>
      </c>
      <c r="C79" s="9"/>
      <c r="D79" s="10">
        <f>SUM(D80:D82)</f>
        <v>4034958</v>
      </c>
      <c r="E79" s="18"/>
    </row>
    <row r="80" spans="1:5" s="19" customFormat="1" ht="135.75" customHeight="1">
      <c r="A80" s="4" t="s">
        <v>137</v>
      </c>
      <c r="B80" s="2" t="s">
        <v>138</v>
      </c>
      <c r="C80" s="2">
        <v>100</v>
      </c>
      <c r="D80" s="3">
        <f>3157096.12</f>
        <v>3157096.12</v>
      </c>
      <c r="E80" s="18"/>
    </row>
    <row r="81" spans="1:5" s="19" customFormat="1" ht="95.25" customHeight="1">
      <c r="A81" s="1" t="s">
        <v>139</v>
      </c>
      <c r="B81" s="2" t="s">
        <v>138</v>
      </c>
      <c r="C81" s="2">
        <v>200</v>
      </c>
      <c r="D81" s="3">
        <f>135278-5851.03-22048.42-10000+683783.33-14500</f>
        <v>766661.88</v>
      </c>
      <c r="E81" s="18"/>
    </row>
    <row r="82" spans="1:5" s="19" customFormat="1" ht="61.5" customHeight="1">
      <c r="A82" s="1" t="s">
        <v>185</v>
      </c>
      <c r="B82" s="2" t="s">
        <v>138</v>
      </c>
      <c r="C82" s="2">
        <v>800</v>
      </c>
      <c r="D82" s="3">
        <f>600+600+10000+50000+50000</f>
        <v>111200</v>
      </c>
      <c r="E82" s="18"/>
    </row>
    <row r="83" spans="1:4" ht="41.25" customHeight="1">
      <c r="A83" s="5" t="s">
        <v>130</v>
      </c>
      <c r="B83" s="6" t="s">
        <v>11</v>
      </c>
      <c r="C83" s="2"/>
      <c r="D83" s="7">
        <f>D84+D87</f>
        <v>559314</v>
      </c>
    </row>
    <row r="84" spans="1:4" ht="96.75" customHeight="1">
      <c r="A84" s="5" t="s">
        <v>132</v>
      </c>
      <c r="B84" s="6" t="s">
        <v>12</v>
      </c>
      <c r="C84" s="2"/>
      <c r="D84" s="7">
        <f>D85</f>
        <v>8000</v>
      </c>
    </row>
    <row r="85" spans="1:5" s="22" customFormat="1" ht="56.25" customHeight="1">
      <c r="A85" s="8" t="s">
        <v>82</v>
      </c>
      <c r="B85" s="9" t="s">
        <v>13</v>
      </c>
      <c r="C85" s="9"/>
      <c r="D85" s="10">
        <f>SUM(D86:D86)</f>
        <v>8000</v>
      </c>
      <c r="E85" s="21"/>
    </row>
    <row r="86" spans="1:5" s="19" customFormat="1" ht="97.5" customHeight="1">
      <c r="A86" s="1" t="s">
        <v>233</v>
      </c>
      <c r="B86" s="2" t="s">
        <v>109</v>
      </c>
      <c r="C86" s="2">
        <v>600</v>
      </c>
      <c r="D86" s="3">
        <f>8000</f>
        <v>8000</v>
      </c>
      <c r="E86" s="18"/>
    </row>
    <row r="87" spans="1:4" ht="79.5" customHeight="1">
      <c r="A87" s="5" t="s">
        <v>78</v>
      </c>
      <c r="B87" s="6" t="s">
        <v>14</v>
      </c>
      <c r="C87" s="2"/>
      <c r="D87" s="7">
        <f>D88</f>
        <v>551314</v>
      </c>
    </row>
    <row r="88" spans="1:5" s="22" customFormat="1" ht="57.75" customHeight="1">
      <c r="A88" s="8" t="s">
        <v>83</v>
      </c>
      <c r="B88" s="9" t="s">
        <v>15</v>
      </c>
      <c r="C88" s="9"/>
      <c r="D88" s="10">
        <f>SUM(D89:D91)</f>
        <v>551314</v>
      </c>
      <c r="E88" s="21"/>
    </row>
    <row r="89" spans="1:5" s="19" customFormat="1" ht="101.25" customHeight="1">
      <c r="A89" s="1" t="s">
        <v>79</v>
      </c>
      <c r="B89" s="2" t="s">
        <v>110</v>
      </c>
      <c r="C89" s="2">
        <v>200</v>
      </c>
      <c r="D89" s="3">
        <f>61500+98000+48714+72000</f>
        <v>280214</v>
      </c>
      <c r="E89" s="18"/>
    </row>
    <row r="90" spans="1:4" ht="138.75" customHeight="1">
      <c r="A90" s="1" t="s">
        <v>84</v>
      </c>
      <c r="B90" s="2" t="s">
        <v>111</v>
      </c>
      <c r="C90" s="2">
        <v>200</v>
      </c>
      <c r="D90" s="3">
        <f>37000</f>
        <v>37000</v>
      </c>
    </row>
    <row r="91" spans="1:4" ht="61.5" customHeight="1">
      <c r="A91" s="1" t="s">
        <v>80</v>
      </c>
      <c r="B91" s="2" t="s">
        <v>112</v>
      </c>
      <c r="C91" s="2">
        <v>800</v>
      </c>
      <c r="D91" s="3">
        <f>400000-6000-20000-99900-20000-20000</f>
        <v>234100</v>
      </c>
    </row>
    <row r="92" spans="1:4" ht="78.75" customHeight="1">
      <c r="A92" s="5" t="s">
        <v>131</v>
      </c>
      <c r="B92" s="6" t="s">
        <v>62</v>
      </c>
      <c r="C92" s="2"/>
      <c r="D92" s="7">
        <f>D93+D96</f>
        <v>2262173</v>
      </c>
    </row>
    <row r="93" spans="1:4" ht="39.75" customHeight="1">
      <c r="A93" s="5" t="s">
        <v>63</v>
      </c>
      <c r="B93" s="6" t="s">
        <v>64</v>
      </c>
      <c r="C93" s="2"/>
      <c r="D93" s="7">
        <f>D94</f>
        <v>1449000</v>
      </c>
    </row>
    <row r="94" spans="1:5" s="19" customFormat="1" ht="42" customHeight="1">
      <c r="A94" s="8" t="s">
        <v>65</v>
      </c>
      <c r="B94" s="9" t="s">
        <v>68</v>
      </c>
      <c r="C94" s="9"/>
      <c r="D94" s="10">
        <f>SUM(D95:D95)</f>
        <v>1449000</v>
      </c>
      <c r="E94" s="18"/>
    </row>
    <row r="95" spans="1:4" ht="62.25" customHeight="1">
      <c r="A95" s="1" t="s">
        <v>69</v>
      </c>
      <c r="B95" s="2" t="s">
        <v>178</v>
      </c>
      <c r="C95" s="2">
        <v>300</v>
      </c>
      <c r="D95" s="3">
        <f>668482+836522.19-56004.19</f>
        <v>1449000</v>
      </c>
    </row>
    <row r="96" spans="1:4" ht="60.75" customHeight="1">
      <c r="A96" s="5" t="s">
        <v>70</v>
      </c>
      <c r="B96" s="6" t="s">
        <v>67</v>
      </c>
      <c r="C96" s="2"/>
      <c r="D96" s="7">
        <f>D97</f>
        <v>813173</v>
      </c>
    </row>
    <row r="97" spans="1:5" s="19" customFormat="1" ht="59.25" customHeight="1">
      <c r="A97" s="8" t="s">
        <v>66</v>
      </c>
      <c r="B97" s="9" t="s">
        <v>71</v>
      </c>
      <c r="C97" s="9"/>
      <c r="D97" s="10">
        <f>SUM(D98:D99)</f>
        <v>813173</v>
      </c>
      <c r="E97" s="18"/>
    </row>
    <row r="98" spans="1:5" s="19" customFormat="1" ht="136.5" customHeight="1">
      <c r="A98" s="4" t="s">
        <v>165</v>
      </c>
      <c r="B98" s="2" t="s">
        <v>166</v>
      </c>
      <c r="C98" s="2">
        <v>300</v>
      </c>
      <c r="D98" s="3">
        <f>353970</f>
        <v>353970</v>
      </c>
      <c r="E98" s="18"/>
    </row>
    <row r="99" spans="1:4" ht="135" customHeight="1">
      <c r="A99" s="1" t="s">
        <v>165</v>
      </c>
      <c r="B99" s="2" t="s">
        <v>167</v>
      </c>
      <c r="C99" s="2">
        <v>300</v>
      </c>
      <c r="D99" s="3">
        <f>295099+13331+150773</f>
        <v>459203</v>
      </c>
    </row>
    <row r="100" spans="1:5" s="17" customFormat="1" ht="57" customHeight="1">
      <c r="A100" s="5" t="s">
        <v>170</v>
      </c>
      <c r="B100" s="6" t="s">
        <v>171</v>
      </c>
      <c r="C100" s="6"/>
      <c r="D100" s="7">
        <f>D101</f>
        <v>1800000</v>
      </c>
      <c r="E100" s="16"/>
    </row>
    <row r="101" spans="1:5" s="17" customFormat="1" ht="37.5" customHeight="1">
      <c r="A101" s="5" t="s">
        <v>172</v>
      </c>
      <c r="B101" s="6" t="s">
        <v>173</v>
      </c>
      <c r="C101" s="6"/>
      <c r="D101" s="7">
        <f>D102</f>
        <v>1800000</v>
      </c>
      <c r="E101" s="16"/>
    </row>
    <row r="102" spans="1:5" s="19" customFormat="1" ht="40.5" customHeight="1">
      <c r="A102" s="8" t="s">
        <v>174</v>
      </c>
      <c r="B102" s="9" t="s">
        <v>175</v>
      </c>
      <c r="C102" s="9"/>
      <c r="D102" s="10">
        <f>D103</f>
        <v>1800000</v>
      </c>
      <c r="E102" s="18"/>
    </row>
    <row r="103" spans="1:4" ht="59.25" customHeight="1">
      <c r="A103" s="1" t="s">
        <v>176</v>
      </c>
      <c r="B103" s="2" t="s">
        <v>177</v>
      </c>
      <c r="C103" s="2">
        <v>800</v>
      </c>
      <c r="D103" s="3">
        <f>90000+1710000</f>
        <v>1800000</v>
      </c>
    </row>
    <row r="104" spans="1:5" s="17" customFormat="1" ht="77.25" customHeight="1">
      <c r="A104" s="5" t="s">
        <v>193</v>
      </c>
      <c r="B104" s="6" t="s">
        <v>188</v>
      </c>
      <c r="C104" s="6"/>
      <c r="D104" s="7">
        <f>D105</f>
        <v>4298633.18</v>
      </c>
      <c r="E104" s="16"/>
    </row>
    <row r="105" spans="1:5" s="17" customFormat="1" ht="38.25" customHeight="1">
      <c r="A105" s="5" t="s">
        <v>194</v>
      </c>
      <c r="B105" s="6" t="s">
        <v>189</v>
      </c>
      <c r="C105" s="6"/>
      <c r="D105" s="7">
        <f>D106</f>
        <v>4298633.18</v>
      </c>
      <c r="E105" s="16"/>
    </row>
    <row r="106" spans="1:5" s="19" customFormat="1" ht="39.75" customHeight="1">
      <c r="A106" s="8" t="s">
        <v>195</v>
      </c>
      <c r="B106" s="9" t="s">
        <v>190</v>
      </c>
      <c r="C106" s="9"/>
      <c r="D106" s="10">
        <f>D107</f>
        <v>4298633.18</v>
      </c>
      <c r="E106" s="18"/>
    </row>
    <row r="107" spans="1:4" ht="78" customHeight="1">
      <c r="A107" s="1" t="s">
        <v>192</v>
      </c>
      <c r="B107" s="2" t="s">
        <v>191</v>
      </c>
      <c r="C107" s="2">
        <v>200</v>
      </c>
      <c r="D107" s="3">
        <f>3676541.02+193502.16+428590</f>
        <v>4298633.18</v>
      </c>
    </row>
    <row r="108" spans="1:5" s="17" customFormat="1" ht="38.25" customHeight="1">
      <c r="A108" s="37" t="s">
        <v>227</v>
      </c>
      <c r="B108" s="6" t="s">
        <v>228</v>
      </c>
      <c r="C108" s="6"/>
      <c r="D108" s="7">
        <f>D109</f>
        <v>2274030.8200000003</v>
      </c>
      <c r="E108" s="16"/>
    </row>
    <row r="109" spans="1:5" s="17" customFormat="1" ht="57" customHeight="1">
      <c r="A109" s="5" t="s">
        <v>38</v>
      </c>
      <c r="B109" s="6" t="s">
        <v>16</v>
      </c>
      <c r="C109" s="2"/>
      <c r="D109" s="7">
        <f>SUM(D110:D113)</f>
        <v>2274030.8200000003</v>
      </c>
      <c r="E109" s="16"/>
    </row>
    <row r="110" spans="1:5" s="19" customFormat="1" ht="135.75" customHeight="1">
      <c r="A110" s="1" t="s">
        <v>120</v>
      </c>
      <c r="B110" s="2" t="s">
        <v>17</v>
      </c>
      <c r="C110" s="2">
        <v>100</v>
      </c>
      <c r="D110" s="3">
        <f>701756.56-1500</f>
        <v>700256.56</v>
      </c>
      <c r="E110" s="18"/>
    </row>
    <row r="111" spans="1:4" ht="134.25" customHeight="1">
      <c r="A111" s="1" t="s">
        <v>121</v>
      </c>
      <c r="B111" s="2" t="s">
        <v>90</v>
      </c>
      <c r="C111" s="2">
        <v>100</v>
      </c>
      <c r="D111" s="3">
        <f>1038250.26+8718+4734</f>
        <v>1051702.26</v>
      </c>
    </row>
    <row r="112" spans="1:4" ht="96" customHeight="1">
      <c r="A112" s="1" t="s">
        <v>122</v>
      </c>
      <c r="B112" s="2" t="s">
        <v>90</v>
      </c>
      <c r="C112" s="2">
        <v>200</v>
      </c>
      <c r="D112" s="3">
        <f>470306+25000</f>
        <v>495306</v>
      </c>
    </row>
    <row r="113" spans="1:4" ht="60" customHeight="1">
      <c r="A113" s="1" t="s">
        <v>200</v>
      </c>
      <c r="B113" s="2" t="s">
        <v>201</v>
      </c>
      <c r="C113" s="2">
        <v>800</v>
      </c>
      <c r="D113" s="3">
        <f>30000-3234</f>
        <v>26766</v>
      </c>
    </row>
    <row r="114" spans="1:5" s="17" customFormat="1" ht="60" customHeight="1">
      <c r="A114" s="5" t="s">
        <v>229</v>
      </c>
      <c r="B114" s="6" t="s">
        <v>232</v>
      </c>
      <c r="C114" s="6"/>
      <c r="D114" s="7">
        <f>D115</f>
        <v>6395941.97</v>
      </c>
      <c r="E114" s="16"/>
    </row>
    <row r="115" spans="1:5" s="19" customFormat="1" ht="76.5" customHeight="1">
      <c r="A115" s="5" t="s">
        <v>39</v>
      </c>
      <c r="B115" s="6" t="s">
        <v>18</v>
      </c>
      <c r="C115" s="9"/>
      <c r="D115" s="7">
        <f>SUM(D116:D132)</f>
        <v>6395941.97</v>
      </c>
      <c r="E115" s="18"/>
    </row>
    <row r="116" spans="1:4" ht="58.5" customHeight="1">
      <c r="A116" s="1" t="s">
        <v>204</v>
      </c>
      <c r="B116" s="2" t="s">
        <v>203</v>
      </c>
      <c r="C116" s="2">
        <v>200</v>
      </c>
      <c r="D116" s="3">
        <f>3155+655+40400+795</f>
        <v>45005</v>
      </c>
    </row>
    <row r="117" spans="1:4" ht="39" customHeight="1">
      <c r="A117" s="1" t="s">
        <v>202</v>
      </c>
      <c r="B117" s="2" t="s">
        <v>203</v>
      </c>
      <c r="C117" s="2">
        <v>800</v>
      </c>
      <c r="D117" s="3">
        <f>5797+63788+5797+24865</f>
        <v>100247</v>
      </c>
    </row>
    <row r="118" spans="1:4" ht="115.5" customHeight="1">
      <c r="A118" s="1" t="s">
        <v>235</v>
      </c>
      <c r="B118" s="2" t="s">
        <v>234</v>
      </c>
      <c r="C118" s="2">
        <v>600</v>
      </c>
      <c r="D118" s="3">
        <f>10500</f>
        <v>10500</v>
      </c>
    </row>
    <row r="119" spans="1:4" ht="58.5" customHeight="1">
      <c r="A119" s="1" t="s">
        <v>140</v>
      </c>
      <c r="B119" s="2" t="s">
        <v>141</v>
      </c>
      <c r="C119" s="2">
        <v>700</v>
      </c>
      <c r="D119" s="3">
        <f>34482.55</f>
        <v>34482.55</v>
      </c>
    </row>
    <row r="120" spans="1:4" ht="98.25" customHeight="1">
      <c r="A120" s="1" t="s">
        <v>186</v>
      </c>
      <c r="B120" s="2" t="s">
        <v>187</v>
      </c>
      <c r="C120" s="2">
        <v>200</v>
      </c>
      <c r="D120" s="3">
        <f>18000+12000-6000</f>
        <v>24000</v>
      </c>
    </row>
    <row r="121" spans="1:4" ht="98.25" customHeight="1">
      <c r="A121" s="1" t="s">
        <v>168</v>
      </c>
      <c r="B121" s="2" t="s">
        <v>169</v>
      </c>
      <c r="C121" s="2">
        <v>200</v>
      </c>
      <c r="D121" s="3">
        <f>100000-25000</f>
        <v>75000</v>
      </c>
    </row>
    <row r="122" spans="1:4" ht="115.5" customHeight="1">
      <c r="A122" s="30" t="s">
        <v>213</v>
      </c>
      <c r="B122" s="31" t="s">
        <v>214</v>
      </c>
      <c r="C122" s="2">
        <v>200</v>
      </c>
      <c r="D122" s="3">
        <f>99900</f>
        <v>99900</v>
      </c>
    </row>
    <row r="123" spans="1:4" ht="115.5" customHeight="1">
      <c r="A123" s="1" t="s">
        <v>182</v>
      </c>
      <c r="B123" s="2" t="s">
        <v>181</v>
      </c>
      <c r="C123" s="2">
        <v>200</v>
      </c>
      <c r="D123" s="3">
        <f>24530.57</f>
        <v>24530.57</v>
      </c>
    </row>
    <row r="124" spans="1:5" s="17" customFormat="1" ht="76.5" customHeight="1">
      <c r="A124" s="1" t="s">
        <v>123</v>
      </c>
      <c r="B124" s="2" t="s">
        <v>91</v>
      </c>
      <c r="C124" s="2">
        <v>300</v>
      </c>
      <c r="D124" s="3">
        <f>208000-10491.4</f>
        <v>197508.6</v>
      </c>
      <c r="E124" s="16"/>
    </row>
    <row r="125" spans="1:5" s="17" customFormat="1" ht="135" customHeight="1">
      <c r="A125" s="1" t="s">
        <v>179</v>
      </c>
      <c r="B125" s="2" t="s">
        <v>180</v>
      </c>
      <c r="C125" s="2">
        <v>300</v>
      </c>
      <c r="D125" s="29">
        <f>6000</f>
        <v>6000</v>
      </c>
      <c r="E125" s="16"/>
    </row>
    <row r="126" spans="1:5" s="17" customFormat="1" ht="115.5" customHeight="1">
      <c r="A126" s="35" t="s">
        <v>212</v>
      </c>
      <c r="B126" s="2" t="s">
        <v>211</v>
      </c>
      <c r="C126" s="2">
        <v>300</v>
      </c>
      <c r="D126" s="29">
        <f>20000</f>
        <v>20000</v>
      </c>
      <c r="E126" s="16"/>
    </row>
    <row r="127" spans="1:5" s="17" customFormat="1" ht="115.5" customHeight="1">
      <c r="A127" s="35" t="s">
        <v>226</v>
      </c>
      <c r="B127" s="36" t="s">
        <v>224</v>
      </c>
      <c r="C127" s="2">
        <v>300</v>
      </c>
      <c r="D127" s="29">
        <f>20000</f>
        <v>20000</v>
      </c>
      <c r="E127" s="16"/>
    </row>
    <row r="128" spans="1:5" s="17" customFormat="1" ht="115.5" customHeight="1">
      <c r="A128" s="35" t="s">
        <v>237</v>
      </c>
      <c r="B128" s="33" t="s">
        <v>236</v>
      </c>
      <c r="C128" s="2">
        <v>300</v>
      </c>
      <c r="D128" s="29">
        <f>20000</f>
        <v>20000</v>
      </c>
      <c r="E128" s="16"/>
    </row>
    <row r="129" spans="1:5" s="17" customFormat="1" ht="98.25" customHeight="1">
      <c r="A129" s="1" t="s">
        <v>157</v>
      </c>
      <c r="B129" s="2" t="s">
        <v>158</v>
      </c>
      <c r="C129" s="2">
        <v>600</v>
      </c>
      <c r="D129" s="29">
        <f>5300000</f>
        <v>5300000</v>
      </c>
      <c r="E129" s="16"/>
    </row>
    <row r="130" spans="1:5" s="17" customFormat="1" ht="77.25" customHeight="1">
      <c r="A130" s="1" t="s">
        <v>163</v>
      </c>
      <c r="B130" s="2" t="s">
        <v>164</v>
      </c>
      <c r="C130" s="2">
        <v>600</v>
      </c>
      <c r="D130" s="29">
        <f>278948+69260</f>
        <v>348208</v>
      </c>
      <c r="E130" s="16"/>
    </row>
    <row r="131" spans="1:5" s="17" customFormat="1" ht="78" customHeight="1">
      <c r="A131" s="35" t="s">
        <v>238</v>
      </c>
      <c r="B131" s="36" t="s">
        <v>225</v>
      </c>
      <c r="C131" s="2">
        <v>800</v>
      </c>
      <c r="D131" s="29">
        <f>16650</f>
        <v>16650</v>
      </c>
      <c r="E131" s="16"/>
    </row>
    <row r="132" spans="1:5" s="17" customFormat="1" ht="39" customHeight="1">
      <c r="A132" s="35" t="s">
        <v>231</v>
      </c>
      <c r="B132" s="33" t="s">
        <v>230</v>
      </c>
      <c r="C132" s="2">
        <v>800</v>
      </c>
      <c r="D132" s="29">
        <f>51836.78+2073.47</f>
        <v>53910.25</v>
      </c>
      <c r="E132" s="16"/>
    </row>
    <row r="133" spans="1:5" s="23" customFormat="1" ht="25.5" customHeight="1">
      <c r="A133" s="38" t="s">
        <v>116</v>
      </c>
      <c r="B133" s="38"/>
      <c r="C133" s="38"/>
      <c r="D133" s="28">
        <f>D18+D33+D83+D92+D100+D104+D108+D114</f>
        <v>84421447.26999998</v>
      </c>
      <c r="E133" s="12"/>
    </row>
    <row r="134" ht="21" customHeight="1">
      <c r="D134" s="27"/>
    </row>
    <row r="137" ht="18.75">
      <c r="D137" s="25"/>
    </row>
  </sheetData>
  <sheetProtection/>
  <mergeCells count="17">
    <mergeCell ref="A13:D13"/>
    <mergeCell ref="B10:D10"/>
    <mergeCell ref="B5:D5"/>
    <mergeCell ref="B6:D6"/>
    <mergeCell ref="B7:D7"/>
    <mergeCell ref="B8:D8"/>
    <mergeCell ref="B9:D9"/>
    <mergeCell ref="A133:C133"/>
    <mergeCell ref="B1:D1"/>
    <mergeCell ref="B2:D2"/>
    <mergeCell ref="B3:D3"/>
    <mergeCell ref="B4:D4"/>
    <mergeCell ref="A15:A16"/>
    <mergeCell ref="B15:B16"/>
    <mergeCell ref="C15:C16"/>
    <mergeCell ref="A12:D12"/>
    <mergeCell ref="D15:D1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2018-12-19T12:40:57Z</dcterms:modified>
  <cp:category/>
  <cp:version/>
  <cp:contentType/>
  <cp:contentStatus/>
</cp:coreProperties>
</file>