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МП за 2020 год" sheetId="1" r:id="rId1"/>
  </sheets>
  <definedNames>
    <definedName name="_xlnm.Print_Titles" localSheetId="0">'МП за 2020 год'!$4:$4</definedName>
  </definedNames>
  <calcPr fullCalcOnLoad="1"/>
</workbook>
</file>

<file path=xl/sharedStrings.xml><?xml version="1.0" encoding="utf-8"?>
<sst xmlns="http://schemas.openxmlformats.org/spreadsheetml/2006/main" count="57" uniqueCount="57">
  <si>
    <t>ВСЕГО РАСХОДОВ:</t>
  </si>
  <si>
    <t>Наименование программы/подпрограммы</t>
  </si>
  <si>
    <t>Целевая статья</t>
  </si>
  <si>
    <t>Процент исполнения              ( % )</t>
  </si>
  <si>
    <t>Муниципальная программа Южского городского поселения "Развитие культуры в Южском городском поселении"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</si>
  <si>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</si>
  <si>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</si>
  <si>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инфраструктуры и улучшение жилищных условий граждан"</t>
  </si>
  <si>
    <t>Подпрограмма "Улучшение коммунального обслуживания и жилищных условий граждан Южского городского поселения"</t>
  </si>
  <si>
    <t>Подпрограмма "Благоустройство и озеленение Южского городского поселения"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</si>
  <si>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</si>
  <si>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</si>
  <si>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</si>
  <si>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Подпрограмма "Управление и распоряжение муниципальным имуществом и земельными ресурсами Южского городского поселения"</t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</si>
  <si>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</si>
  <si>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Подпрограмма "Водохозяйственные мероприятия на оз. Вазаль Южского муниципального района"</t>
  </si>
  <si>
    <t>Муниципальная программа Южского городского поселения "Безопасный город"</t>
  </si>
  <si>
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</si>
  <si>
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</si>
  <si>
    <t>Муниципальная программа Южского городского поселения "Поддержка граждан (семей) в приобретении жилья в Южском городском поселении"</t>
  </si>
  <si>
    <t>Подпрограмма "Обеспечение жильем молодых семей в Южском городском поселении"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</si>
  <si>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</si>
  <si>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</si>
  <si>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Непрограммные направления деятельности органов местного самоуправления</t>
  </si>
  <si>
    <t>Непрограммные направления деятельности органов местного самоуправления Южского городского поселения</t>
  </si>
  <si>
    <t>Непрограммные направления деятельности исполнительно-распорядительных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</si>
  <si>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</si>
  <si>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Информация об исполнении расходов бюджета Южского городского поселения по муниципальным программам (подпрограммам) Южского городского поселения и не включенным в муниципальные  программы (подпрограммы) Южского городского поселения направлениям деятельности органов местного самоуправления Южского городского поселения и исполнительно-распорядительных органов местного самоуправления Южского муниципального района за 2020 год</t>
  </si>
  <si>
    <t>Утверждено на год</t>
  </si>
  <si>
    <t>Решением Совета Южского городского поселения от 18.12.2019 № 69 "О бюджете Южского городского поселения на 2020 год и на плановый период 2021 и 2022 годов", (руб.)</t>
  </si>
  <si>
    <t>Решением Совета Южского городского поселения от 18.12.2019 № 69 "О бюджете Южского городского поселения на 2020 год и на плановый период 2021 и 2022 годов" с учетом изменений на отчетную дату, (руб.)</t>
  </si>
  <si>
    <t>Исполнено за 2020 год                (руб.)</t>
  </si>
  <si>
    <t>01 0 00 00000</t>
  </si>
  <si>
    <t>01 1 00 00000</t>
  </si>
  <si>
    <t>01 2 00 00000</t>
  </si>
  <si>
    <t>02 0 00 00000</t>
  </si>
  <si>
    <t>02 1 00 00000</t>
  </si>
  <si>
    <t>02 2 00 00000</t>
  </si>
  <si>
    <t>02 3 00 00000</t>
  </si>
  <si>
    <t>02 4 00 00000</t>
  </si>
  <si>
    <t>02 6 00 00000</t>
  </si>
  <si>
    <t>02 7 00 00000</t>
  </si>
  <si>
    <t>02 8 00 00000</t>
  </si>
  <si>
    <t>02 9 00 00000</t>
  </si>
  <si>
    <t>03 0 00 00000</t>
  </si>
  <si>
    <t>03 1 00 00000</t>
  </si>
  <si>
    <t>03 2 00 00000</t>
  </si>
  <si>
    <t>04 0 00 00000</t>
  </si>
  <si>
    <t>04 1 00 00000</t>
  </si>
  <si>
    <t>06 0 00 0000</t>
  </si>
  <si>
    <t>06 1 00 00000</t>
  </si>
  <si>
    <t>30 0 00 00000</t>
  </si>
  <si>
    <t>30 9 00 00000</t>
  </si>
  <si>
    <t>31 0 00 00000</t>
  </si>
  <si>
    <t>31 9 00 00000</t>
  </si>
  <si>
    <t>Подпрограмма "Поддержка граждан в сфере ипотечного жилищного кредитования в Южском городском поселении"</t>
  </si>
  <si>
    <t>04 2 00 00000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</si>
</sst>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41" applyNumberFormat="1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 locked="0"/>
    </xf>
    <xf numFmtId="0" fontId="45" fillId="0" borderId="0" xfId="41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2" fillId="0" borderId="11" xfId="45" applyFont="1" applyFill="1" applyBorder="1" applyAlignment="1">
      <alignment horizontal="center" vertical="top" wrapText="1"/>
      <protection/>
    </xf>
    <xf numFmtId="0" fontId="2" fillId="0" borderId="12" xfId="60" applyFont="1" applyFill="1" applyBorder="1" applyAlignment="1">
      <alignment horizontal="center" vertical="top" wrapText="1"/>
      <protection/>
    </xf>
    <xf numFmtId="0" fontId="2" fillId="0" borderId="13" xfId="45" applyFont="1" applyFill="1" applyBorder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top" wrapText="1"/>
      <protection/>
    </xf>
    <xf numFmtId="0" fontId="2" fillId="0" borderId="13" xfId="70" applyFont="1" applyFill="1" applyBorder="1" applyAlignment="1">
      <alignment horizontal="center" vertical="center" wrapText="1"/>
      <protection/>
    </xf>
    <xf numFmtId="1" fontId="46" fillId="0" borderId="1" xfId="43" applyNumberFormat="1" applyFont="1" applyFill="1" applyProtection="1">
      <alignment horizontal="center" vertical="top" shrinkToFit="1"/>
      <protection/>
    </xf>
    <xf numFmtId="4" fontId="46" fillId="0" borderId="1" xfId="81" applyNumberFormat="1" applyFont="1" applyFill="1" applyProtection="1">
      <alignment horizontal="right" vertical="top" shrinkToFit="1"/>
      <protection/>
    </xf>
    <xf numFmtId="4" fontId="46" fillId="0" borderId="1" xfId="82" applyNumberFormat="1" applyFont="1" applyFill="1" applyProtection="1">
      <alignment horizontal="right" vertical="top" shrinkToFit="1"/>
      <protection/>
    </xf>
    <xf numFmtId="0" fontId="46" fillId="0" borderId="0" xfId="41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1" fontId="45" fillId="0" borderId="1" xfId="43" applyNumberFormat="1" applyFont="1" applyFill="1" applyProtection="1">
      <alignment horizontal="center" vertical="top" shrinkToFit="1"/>
      <protection/>
    </xf>
    <xf numFmtId="4" fontId="45" fillId="0" borderId="1" xfId="81" applyNumberFormat="1" applyFont="1" applyFill="1" applyProtection="1">
      <alignment horizontal="right" vertical="top" shrinkToFit="1"/>
      <protection/>
    </xf>
    <xf numFmtId="4" fontId="46" fillId="0" borderId="1" xfId="58" applyNumberFormat="1" applyFont="1" applyFill="1" applyAlignment="1" applyProtection="1">
      <alignment horizontal="right" vertical="center" shrinkToFit="1"/>
      <protection/>
    </xf>
    <xf numFmtId="0" fontId="46" fillId="0" borderId="0" xfId="41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4" fontId="46" fillId="0" borderId="1" xfId="81" applyNumberFormat="1" applyFont="1" applyFill="1" applyAlignment="1" applyProtection="1">
      <alignment horizontal="right" vertical="top" shrinkToFit="1"/>
      <protection/>
    </xf>
    <xf numFmtId="4" fontId="45" fillId="0" borderId="1" xfId="43" applyNumberFormat="1" applyFont="1" applyFill="1" applyAlignment="1" applyProtection="1">
      <alignment horizontal="right" vertical="top" shrinkToFit="1"/>
      <protection/>
    </xf>
    <xf numFmtId="0" fontId="2" fillId="0" borderId="14" xfId="39" applyFont="1" applyFill="1" applyBorder="1">
      <alignment horizontal="center" vertical="center" wrapText="1"/>
      <protection/>
    </xf>
    <xf numFmtId="0" fontId="46" fillId="0" borderId="15" xfId="78" applyNumberFormat="1" applyFont="1" applyFill="1" applyBorder="1" applyAlignment="1" applyProtection="1">
      <alignment horizontal="justify" vertical="top" wrapText="1"/>
      <protection/>
    </xf>
    <xf numFmtId="0" fontId="45" fillId="0" borderId="15" xfId="78" applyNumberFormat="1" applyFont="1" applyFill="1" applyBorder="1" applyAlignment="1" applyProtection="1">
      <alignment horizontal="justify" vertical="top" wrapText="1"/>
      <protection/>
    </xf>
    <xf numFmtId="0" fontId="46" fillId="0" borderId="0" xfId="59" applyNumberFormat="1" applyFont="1" applyFill="1" applyAlignment="1" applyProtection="1">
      <alignment horizontal="center" vertical="top" wrapText="1"/>
      <protection/>
    </xf>
    <xf numFmtId="0" fontId="46" fillId="0" borderId="1" xfId="55" applyNumberFormat="1" applyFont="1" applyFill="1" applyAlignment="1" applyProtection="1">
      <alignment horizontal="left" vertical="center"/>
      <protection/>
    </xf>
    <xf numFmtId="0" fontId="46" fillId="0" borderId="1" xfId="55" applyFont="1" applyFill="1" applyAlignment="1">
      <alignment horizontal="left" vertical="center"/>
      <protection/>
    </xf>
    <xf numFmtId="0" fontId="45" fillId="0" borderId="16" xfId="76" applyFont="1" applyFill="1" applyBorder="1" applyAlignment="1">
      <alignment horizontal="center" vertical="center"/>
      <protection/>
    </xf>
    <xf numFmtId="0" fontId="45" fillId="0" borderId="17" xfId="76" applyFont="1" applyFill="1" applyBorder="1" applyAlignment="1">
      <alignment horizontal="center" vertical="center"/>
      <protection/>
    </xf>
    <xf numFmtId="0" fontId="2" fillId="0" borderId="18" xfId="70" applyFont="1" applyFill="1" applyBorder="1" applyAlignment="1">
      <alignment horizontal="center" vertical="center" wrapText="1"/>
      <protection/>
    </xf>
    <xf numFmtId="0" fontId="2" fillId="0" borderId="18" xfId="45" applyFont="1" applyFill="1" applyBorder="1" applyAlignment="1">
      <alignment horizontal="center" vertical="center" wrapText="1"/>
      <protection/>
    </xf>
    <xf numFmtId="0" fontId="2" fillId="0" borderId="18" xfId="39" applyFont="1" applyFill="1" applyBorder="1" applyAlignment="1">
      <alignment horizontal="center" vertical="center" wrapText="1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tabSelected="1" zoomScaleSheetLayoutView="10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140625" defaultRowHeight="15" outlineLevelRow="1"/>
  <cols>
    <col min="1" max="1" width="40.00390625" style="4" customWidth="1"/>
    <col min="2" max="2" width="19.00390625" style="4" customWidth="1"/>
    <col min="3" max="3" width="20.421875" style="4" customWidth="1"/>
    <col min="4" max="5" width="19.8515625" style="4" customWidth="1"/>
    <col min="6" max="6" width="11.00390625" style="4" customWidth="1"/>
    <col min="7" max="7" width="9.140625" style="4" customWidth="1"/>
    <col min="8" max="16384" width="9.140625" style="4" customWidth="1"/>
  </cols>
  <sheetData>
    <row r="1" spans="1:7" s="2" customFormat="1" ht="98.25" customHeight="1">
      <c r="A1" s="25" t="s">
        <v>27</v>
      </c>
      <c r="B1" s="25"/>
      <c r="C1" s="25"/>
      <c r="D1" s="25"/>
      <c r="E1" s="25"/>
      <c r="F1" s="25"/>
      <c r="G1" s="1"/>
    </row>
    <row r="2" spans="1:7" ht="17.25" customHeight="1">
      <c r="A2" s="32" t="s">
        <v>1</v>
      </c>
      <c r="B2" s="31" t="s">
        <v>2</v>
      </c>
      <c r="C2" s="28" t="s">
        <v>28</v>
      </c>
      <c r="D2" s="29"/>
      <c r="E2" s="30" t="s">
        <v>31</v>
      </c>
      <c r="F2" s="30" t="s">
        <v>3</v>
      </c>
      <c r="G2" s="3"/>
    </row>
    <row r="3" spans="1:7" ht="343.5" customHeight="1">
      <c r="A3" s="32"/>
      <c r="B3" s="31"/>
      <c r="C3" s="5" t="s">
        <v>29</v>
      </c>
      <c r="D3" s="6" t="s">
        <v>30</v>
      </c>
      <c r="E3" s="30"/>
      <c r="F3" s="30"/>
      <c r="G3" s="3"/>
    </row>
    <row r="4" spans="1:7" ht="18.75">
      <c r="A4" s="22">
        <v>1</v>
      </c>
      <c r="B4" s="7">
        <v>2</v>
      </c>
      <c r="C4" s="8">
        <v>3</v>
      </c>
      <c r="D4" s="9">
        <v>4</v>
      </c>
      <c r="E4" s="9">
        <v>5</v>
      </c>
      <c r="F4" s="9">
        <v>6</v>
      </c>
      <c r="G4" s="3"/>
    </row>
    <row r="5" spans="1:7" s="14" customFormat="1" ht="93.75">
      <c r="A5" s="23" t="s">
        <v>4</v>
      </c>
      <c r="B5" s="10" t="s">
        <v>32</v>
      </c>
      <c r="C5" s="20">
        <f>C6+C7</f>
        <v>23664293.71</v>
      </c>
      <c r="D5" s="11">
        <f>D6+D7</f>
        <v>37103128.13</v>
      </c>
      <c r="E5" s="11">
        <f>E6+E7</f>
        <v>35190282.25</v>
      </c>
      <c r="F5" s="12">
        <f>E5/C5*100</f>
        <v>148.7062435974135</v>
      </c>
      <c r="G5" s="13"/>
    </row>
    <row r="6" spans="1:7" ht="93.75" outlineLevel="1">
      <c r="A6" s="24" t="s">
        <v>5</v>
      </c>
      <c r="B6" s="15" t="s">
        <v>33</v>
      </c>
      <c r="C6" s="21">
        <f>100000</f>
        <v>100000</v>
      </c>
      <c r="D6" s="16">
        <v>100000</v>
      </c>
      <c r="E6" s="16">
        <v>44800</v>
      </c>
      <c r="F6" s="12">
        <f aca="true" t="shared" si="0" ref="F6:F29">E6/C6*100</f>
        <v>44.800000000000004</v>
      </c>
      <c r="G6" s="3"/>
    </row>
    <row r="7" spans="1:7" ht="93.75" outlineLevel="1">
      <c r="A7" s="24" t="s">
        <v>6</v>
      </c>
      <c r="B7" s="15" t="s">
        <v>34</v>
      </c>
      <c r="C7" s="21">
        <f>23564293.71</f>
        <v>23564293.71</v>
      </c>
      <c r="D7" s="16">
        <v>37003128.13</v>
      </c>
      <c r="E7" s="16">
        <v>35145482.25</v>
      </c>
      <c r="F7" s="12">
        <f t="shared" si="0"/>
        <v>149.14719143517243</v>
      </c>
      <c r="G7" s="3"/>
    </row>
    <row r="8" spans="1:7" s="14" customFormat="1" ht="96.75" customHeight="1">
      <c r="A8" s="23" t="s">
        <v>7</v>
      </c>
      <c r="B8" s="10" t="s">
        <v>35</v>
      </c>
      <c r="C8" s="20">
        <f>C9+C10+C11+C12+C13+C14+C15+C16</f>
        <v>45002191.26</v>
      </c>
      <c r="D8" s="11">
        <f>D9+D10+D11+D12+D13+D14+D15+D16</f>
        <v>76113684.41</v>
      </c>
      <c r="E8" s="11">
        <f>E9+E10+E11+E12+E13+E14+E15+E16</f>
        <v>69625681.32000001</v>
      </c>
      <c r="F8" s="12">
        <f t="shared" si="0"/>
        <v>154.71620241276227</v>
      </c>
      <c r="G8" s="13"/>
    </row>
    <row r="9" spans="1:7" ht="93.75" outlineLevel="1">
      <c r="A9" s="24" t="s">
        <v>8</v>
      </c>
      <c r="B9" s="15" t="s">
        <v>36</v>
      </c>
      <c r="C9" s="21">
        <f>5589413.88</f>
        <v>5589413.88</v>
      </c>
      <c r="D9" s="16">
        <v>9898468.9</v>
      </c>
      <c r="E9" s="16">
        <v>5231047.79</v>
      </c>
      <c r="F9" s="12">
        <f t="shared" si="0"/>
        <v>93.58848534580159</v>
      </c>
      <c r="G9" s="3"/>
    </row>
    <row r="10" spans="1:7" ht="58.5" customHeight="1" outlineLevel="1">
      <c r="A10" s="24" t="s">
        <v>9</v>
      </c>
      <c r="B10" s="15" t="s">
        <v>37</v>
      </c>
      <c r="C10" s="21">
        <f>12284820.85</f>
        <v>12284820.85</v>
      </c>
      <c r="D10" s="16">
        <v>15845991.01</v>
      </c>
      <c r="E10" s="16">
        <v>15352238.41</v>
      </c>
      <c r="F10" s="12">
        <f t="shared" si="0"/>
        <v>124.96916802820124</v>
      </c>
      <c r="G10" s="3"/>
    </row>
    <row r="11" spans="1:7" ht="93.75" outlineLevel="1">
      <c r="A11" s="24" t="s">
        <v>10</v>
      </c>
      <c r="B11" s="15" t="s">
        <v>38</v>
      </c>
      <c r="C11" s="21">
        <f>20694328.23</f>
        <v>20694328.23</v>
      </c>
      <c r="D11" s="16">
        <v>42935613.86</v>
      </c>
      <c r="E11" s="16">
        <v>41863931.69</v>
      </c>
      <c r="F11" s="12">
        <f t="shared" si="0"/>
        <v>202.2966448812337</v>
      </c>
      <c r="G11" s="3"/>
    </row>
    <row r="12" spans="1:7" ht="75" outlineLevel="1">
      <c r="A12" s="24" t="s">
        <v>11</v>
      </c>
      <c r="B12" s="15" t="s">
        <v>39</v>
      </c>
      <c r="C12" s="21">
        <f>389044</f>
        <v>389044</v>
      </c>
      <c r="D12" s="16">
        <v>1175470.78</v>
      </c>
      <c r="E12" s="16">
        <v>1175470.78</v>
      </c>
      <c r="F12" s="12">
        <f t="shared" si="0"/>
        <v>302.1434028027678</v>
      </c>
      <c r="G12" s="3"/>
    </row>
    <row r="13" spans="1:7" ht="187.5" outlineLevel="1">
      <c r="A13" s="24" t="s">
        <v>12</v>
      </c>
      <c r="B13" s="15" t="s">
        <v>40</v>
      </c>
      <c r="C13" s="21">
        <f>2400000</f>
        <v>2400000</v>
      </c>
      <c r="D13" s="16">
        <v>2300000</v>
      </c>
      <c r="E13" s="16">
        <v>2300000</v>
      </c>
      <c r="F13" s="12">
        <f t="shared" si="0"/>
        <v>95.83333333333334</v>
      </c>
      <c r="G13" s="3"/>
    </row>
    <row r="14" spans="1:7" ht="93.75" outlineLevel="1">
      <c r="A14" s="24" t="s">
        <v>13</v>
      </c>
      <c r="B14" s="15" t="s">
        <v>41</v>
      </c>
      <c r="C14" s="21">
        <f>193900</f>
        <v>193900</v>
      </c>
      <c r="D14" s="16">
        <v>302231</v>
      </c>
      <c r="E14" s="16">
        <v>131330.89</v>
      </c>
      <c r="F14" s="12">
        <f t="shared" si="0"/>
        <v>67.73124806601342</v>
      </c>
      <c r="G14" s="3"/>
    </row>
    <row r="15" spans="1:7" ht="171" customHeight="1" outlineLevel="1">
      <c r="A15" s="24" t="s">
        <v>14</v>
      </c>
      <c r="B15" s="15" t="s">
        <v>42</v>
      </c>
      <c r="C15" s="21">
        <f>3450684.3</f>
        <v>3450684.3</v>
      </c>
      <c r="D15" s="16">
        <v>3421900.4</v>
      </c>
      <c r="E15" s="16">
        <v>3399666.14</v>
      </c>
      <c r="F15" s="12">
        <f t="shared" si="0"/>
        <v>98.52150600969206</v>
      </c>
      <c r="G15" s="3"/>
    </row>
    <row r="16" spans="1:7" ht="93.75" outlineLevel="1">
      <c r="A16" s="24" t="s">
        <v>15</v>
      </c>
      <c r="B16" s="15" t="s">
        <v>43</v>
      </c>
      <c r="C16" s="21">
        <f>0</f>
        <v>0</v>
      </c>
      <c r="D16" s="16">
        <v>234008.46</v>
      </c>
      <c r="E16" s="16">
        <v>171995.62</v>
      </c>
      <c r="F16" s="12">
        <v>0</v>
      </c>
      <c r="G16" s="3"/>
    </row>
    <row r="17" spans="1:7" s="14" customFormat="1" ht="75">
      <c r="A17" s="23" t="s">
        <v>16</v>
      </c>
      <c r="B17" s="10" t="s">
        <v>44</v>
      </c>
      <c r="C17" s="20">
        <f>C18+C19</f>
        <v>751315.79</v>
      </c>
      <c r="D17" s="11">
        <f>D18+D19</f>
        <v>462606.95999999996</v>
      </c>
      <c r="E17" s="11">
        <f>E18+E19</f>
        <v>400250</v>
      </c>
      <c r="F17" s="12">
        <f t="shared" si="0"/>
        <v>53.273204866358526</v>
      </c>
      <c r="G17" s="13"/>
    </row>
    <row r="18" spans="1:7" ht="153" customHeight="1" outlineLevel="1">
      <c r="A18" s="24" t="s">
        <v>17</v>
      </c>
      <c r="B18" s="15" t="s">
        <v>45</v>
      </c>
      <c r="C18" s="21">
        <f>151500</f>
        <v>151500</v>
      </c>
      <c r="D18" s="16">
        <v>233500</v>
      </c>
      <c r="E18" s="16">
        <v>233500</v>
      </c>
      <c r="F18" s="12">
        <f t="shared" si="0"/>
        <v>154.12541254125415</v>
      </c>
      <c r="G18" s="3"/>
    </row>
    <row r="19" spans="1:7" ht="114" customHeight="1" outlineLevel="1">
      <c r="A19" s="24" t="s">
        <v>18</v>
      </c>
      <c r="B19" s="15" t="s">
        <v>46</v>
      </c>
      <c r="C19" s="21">
        <f>599815.79</f>
        <v>599815.79</v>
      </c>
      <c r="D19" s="16">
        <v>229106.96</v>
      </c>
      <c r="E19" s="16">
        <v>166750</v>
      </c>
      <c r="F19" s="12">
        <f t="shared" si="0"/>
        <v>27.800201791953494</v>
      </c>
      <c r="G19" s="3"/>
    </row>
    <row r="20" spans="1:7" s="14" customFormat="1" ht="131.25">
      <c r="A20" s="23" t="s">
        <v>19</v>
      </c>
      <c r="B20" s="10" t="s">
        <v>47</v>
      </c>
      <c r="C20" s="20">
        <f>SUM(C21:C22)</f>
        <v>1400012.27</v>
      </c>
      <c r="D20" s="20">
        <f>SUM(D21:D22)</f>
        <v>1242115.06</v>
      </c>
      <c r="E20" s="20">
        <f>SUM(E21:E22)</f>
        <v>1242115.06</v>
      </c>
      <c r="F20" s="12">
        <f t="shared" si="0"/>
        <v>88.7217267031524</v>
      </c>
      <c r="G20" s="13"/>
    </row>
    <row r="21" spans="1:7" ht="56.25" outlineLevel="1">
      <c r="A21" s="24" t="s">
        <v>20</v>
      </c>
      <c r="B21" s="15" t="s">
        <v>48</v>
      </c>
      <c r="C21" s="21">
        <f>1041212.27</f>
        <v>1041212.27</v>
      </c>
      <c r="D21" s="16">
        <v>1242115.06</v>
      </c>
      <c r="E21" s="16">
        <v>1242115.06</v>
      </c>
      <c r="F21" s="12">
        <f t="shared" si="0"/>
        <v>119.2950847573089</v>
      </c>
      <c r="G21" s="3"/>
    </row>
    <row r="22" spans="1:7" ht="76.5" customHeight="1" outlineLevel="1">
      <c r="A22" s="24" t="s">
        <v>55</v>
      </c>
      <c r="B22" s="15" t="s">
        <v>56</v>
      </c>
      <c r="C22" s="21">
        <f>358800</f>
        <v>358800</v>
      </c>
      <c r="D22" s="16">
        <f>0</f>
        <v>0</v>
      </c>
      <c r="E22" s="16">
        <f>0</f>
        <v>0</v>
      </c>
      <c r="F22" s="12">
        <f t="shared" si="0"/>
        <v>0</v>
      </c>
      <c r="G22" s="3"/>
    </row>
    <row r="23" spans="1:7" s="14" customFormat="1" ht="113.25" customHeight="1">
      <c r="A23" s="23" t="s">
        <v>21</v>
      </c>
      <c r="B23" s="10" t="s">
        <v>49</v>
      </c>
      <c r="C23" s="20">
        <f>C24</f>
        <v>55850000</v>
      </c>
      <c r="D23" s="11">
        <f>D24</f>
        <v>94286107.18</v>
      </c>
      <c r="E23" s="11">
        <f>E24</f>
        <v>94192200.74</v>
      </c>
      <c r="F23" s="12">
        <f t="shared" si="0"/>
        <v>168.65210517457473</v>
      </c>
      <c r="G23" s="13"/>
    </row>
    <row r="24" spans="1:7" ht="56.25" outlineLevel="1">
      <c r="A24" s="24" t="s">
        <v>22</v>
      </c>
      <c r="B24" s="15" t="s">
        <v>50</v>
      </c>
      <c r="C24" s="21">
        <f>55850000</f>
        <v>55850000</v>
      </c>
      <c r="D24" s="16">
        <v>94286107.18</v>
      </c>
      <c r="E24" s="16">
        <v>94192200.74</v>
      </c>
      <c r="F24" s="12">
        <f t="shared" si="0"/>
        <v>168.65210517457473</v>
      </c>
      <c r="G24" s="3"/>
    </row>
    <row r="25" spans="1:7" s="14" customFormat="1" ht="56.25">
      <c r="A25" s="23" t="s">
        <v>23</v>
      </c>
      <c r="B25" s="10" t="s">
        <v>51</v>
      </c>
      <c r="C25" s="20">
        <f>C26</f>
        <v>2418434.45</v>
      </c>
      <c r="D25" s="11">
        <f>D26</f>
        <v>2499780.31</v>
      </c>
      <c r="E25" s="11">
        <f>E26</f>
        <v>2471563.94</v>
      </c>
      <c r="F25" s="12">
        <f t="shared" si="0"/>
        <v>102.19685466356137</v>
      </c>
      <c r="G25" s="13"/>
    </row>
    <row r="26" spans="1:7" ht="75" outlineLevel="1">
      <c r="A26" s="24" t="s">
        <v>24</v>
      </c>
      <c r="B26" s="15" t="s">
        <v>52</v>
      </c>
      <c r="C26" s="21">
        <f>2418434.45</f>
        <v>2418434.45</v>
      </c>
      <c r="D26" s="16">
        <v>2499780.31</v>
      </c>
      <c r="E26" s="16">
        <v>2471563.94</v>
      </c>
      <c r="F26" s="12">
        <f t="shared" si="0"/>
        <v>102.19685466356137</v>
      </c>
      <c r="G26" s="3"/>
    </row>
    <row r="27" spans="1:7" s="14" customFormat="1" ht="75">
      <c r="A27" s="23" t="s">
        <v>25</v>
      </c>
      <c r="B27" s="10" t="s">
        <v>53</v>
      </c>
      <c r="C27" s="20">
        <f>C28</f>
        <v>2197148.91</v>
      </c>
      <c r="D27" s="11">
        <f>D28</f>
        <v>3777030.6</v>
      </c>
      <c r="E27" s="11">
        <f>E28</f>
        <v>3347493.58</v>
      </c>
      <c r="F27" s="12">
        <f t="shared" si="0"/>
        <v>152.35624516683305</v>
      </c>
      <c r="G27" s="13"/>
    </row>
    <row r="28" spans="1:7" ht="112.5" outlineLevel="1">
      <c r="A28" s="24" t="s">
        <v>26</v>
      </c>
      <c r="B28" s="15" t="s">
        <v>54</v>
      </c>
      <c r="C28" s="21">
        <f>2197148.91</f>
        <v>2197148.91</v>
      </c>
      <c r="D28" s="16">
        <v>3777030.6</v>
      </c>
      <c r="E28" s="16">
        <v>3347493.58</v>
      </c>
      <c r="F28" s="12">
        <f t="shared" si="0"/>
        <v>152.35624516683305</v>
      </c>
      <c r="G28" s="3"/>
    </row>
    <row r="29" spans="1:7" s="19" customFormat="1" ht="18.75" customHeight="1">
      <c r="A29" s="26" t="s">
        <v>0</v>
      </c>
      <c r="B29" s="27"/>
      <c r="C29" s="17">
        <f>C5+C8+C17+C20+C23+C25+C27</f>
        <v>131283396.39</v>
      </c>
      <c r="D29" s="17">
        <f>D5+D8+D17+D20+D23+D25+D27</f>
        <v>215484452.65</v>
      </c>
      <c r="E29" s="17">
        <f>E5+E8+E17+E20+E23+E25+E27</f>
        <v>206469586.89000002</v>
      </c>
      <c r="F29" s="12">
        <f t="shared" si="0"/>
        <v>157.27014425849134</v>
      </c>
      <c r="G29" s="18"/>
    </row>
    <row r="30" spans="1:7" ht="12.75" customHeight="1">
      <c r="A30" s="3"/>
      <c r="B30" s="3"/>
      <c r="C30" s="3"/>
      <c r="D30" s="3"/>
      <c r="E30" s="3"/>
      <c r="F30" s="3"/>
      <c r="G30" s="3"/>
    </row>
  </sheetData>
  <sheetProtection/>
  <mergeCells count="7">
    <mergeCell ref="A1:F1"/>
    <mergeCell ref="A29:B29"/>
    <mergeCell ref="C2:D2"/>
    <mergeCell ref="E2:E3"/>
    <mergeCell ref="F2:F3"/>
    <mergeCell ref="B2:B3"/>
    <mergeCell ref="A2:A3"/>
  </mergeCells>
  <printOptions/>
  <pageMargins left="0.8661417322834646" right="0.1968503937007874" top="0.3937007874015748" bottom="0.3937007874015748" header="0.3937007874015748" footer="0.3937007874015748"/>
  <pageSetup fitToHeight="20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Манакина</cp:lastModifiedBy>
  <cp:lastPrinted>2021-03-23T12:32:53Z</cp:lastPrinted>
  <dcterms:created xsi:type="dcterms:W3CDTF">2021-01-12T06:09:51Z</dcterms:created>
  <dcterms:modified xsi:type="dcterms:W3CDTF">2021-03-23T12:34:40Z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Вариант_15.07.2011_11_31_26(3).xlsx</vt:lpwstr>
  </property>
  <property fmtid="{D5CDD505-2E9C-101B-9397-08002B2CF9AE}" pid="3" name="Название отчета">
    <vt:lpwstr>Вариант_15.07.2011_11_31_26(3).xlsx</vt:lpwstr>
  </property>
  <property fmtid="{D5CDD505-2E9C-101B-9397-08002B2CF9AE}" pid="4" name="Версия клиента">
    <vt:lpwstr>20.1.39.10270 (.NET 4.0)</vt:lpwstr>
  </property>
  <property fmtid="{D5CDD505-2E9C-101B-9397-08002B2CF9AE}" pid="5" name="Версия базы">
    <vt:lpwstr>20.1.1944.4276300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budgetpos_2020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