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3 Распр.по разд" sheetId="1" r:id="rId1"/>
  </sheets>
  <definedNames>
    <definedName name="_GoBack" localSheetId="0">'Прил №3 Распр.по разд'!$A$11</definedName>
    <definedName name="_xlnm.Print_Titles" localSheetId="0">'Прил №3 Распр.по разд'!$13:$13</definedName>
  </definedNames>
  <calcPr fullCalcOnLoad="1"/>
</workbook>
</file>

<file path=xl/sharedStrings.xml><?xml version="1.0" encoding="utf-8"?>
<sst xmlns="http://schemas.openxmlformats.org/spreadsheetml/2006/main" count="68" uniqueCount="68">
  <si>
    <t>Раздел, подраздел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</si>
  <si>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</si>
  <si>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</si>
  <si>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</si>
  <si>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</si>
  <si>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</si>
  <si>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</si>
  <si>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</si>
  <si>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</si>
  <si>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</si>
  <si>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</si>
  <si>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</si>
  <si>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</si>
  <si>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</si>
  <si>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</si>
  <si>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</si>
  <si>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</si>
  <si>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</si>
  <si>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</si>
  <si>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</si>
  <si>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</si>
  <si>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</si>
  <si>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</si>
  <si>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</si>
  <si>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</si>
  <si>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</si>
  <si>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</si>
  <si>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</si>
  <si>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</si>
  <si>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</si>
  <si>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</si>
  <si>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</si>
  <si>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</si>
  <si>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</si>
  <si>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</si>
  <si>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</si>
  <si>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</si>
  <si>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</si>
  <si>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</si>
  <si>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</si>
  <si>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</si>
  <si>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</si>
  <si>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</si>
  <si>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</si>
  <si>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</si>
  <si>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</si>
  <si>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</si>
  <si>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</si>
  <si>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</si>
  <si>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</si>
  <si>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</si>
  <si>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</si>
  <si>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</si>
  <si>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</si>
  <si>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</si>
  <si>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</si>
  <si>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Расходы бюджета Южского городского поселения по разделам и подразделам классификации расходов бюджетов за 2022 год</t>
  </si>
  <si>
    <t>Утверждено на год</t>
  </si>
  <si>
    <t>Процент исполнения (%)</t>
  </si>
  <si>
    <t>Исполнено за 2022 год                (руб.)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</si>
  <si>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годов", (руб.)</t>
  </si>
  <si>
    <t>Решением Совета Южского городского поселения от 23.12.2021 № 90 "О бюджете Южского городского поселения на 2022 год и на плановый период 2023 и 2024 годов" с учетом изменений на отчетную дату, (руб.)</t>
  </si>
  <si>
    <t>Приложение №3</t>
  </si>
  <si>
    <t>к решению Совета Южского городского поселения</t>
  </si>
  <si>
    <t>Южского муниципального района</t>
  </si>
  <si>
    <t>от_______________№________</t>
  </si>
  <si>
    <t xml:space="preserve"> "Об утверждении отчёта об исполнении бюджета</t>
  </si>
  <si>
    <t>Южского городского поселения за 2022 год"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</si>
</sst>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0" borderId="0">
      <alignment horizontal="left" wrapText="1"/>
      <protection/>
    </xf>
    <xf numFmtId="49" fontId="31" fillId="0" borderId="0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4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wrapText="1"/>
    </xf>
    <xf numFmtId="4" fontId="3" fillId="33" borderId="10" xfId="0" applyNumberFormat="1" applyFont="1" applyFill="1" applyBorder="1" applyAlignment="1">
      <alignment horizontal="right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0" borderId="0" xfId="34" applyNumberFormat="1" applyFont="1" applyAlignment="1" applyProtection="1">
      <alignment horizontal="right" wrapText="1"/>
      <protection/>
    </xf>
    <xf numFmtId="0" fontId="0" fillId="0" borderId="0" xfId="0" applyAlignment="1">
      <alignment horizontal="right"/>
    </xf>
    <xf numFmtId="0" fontId="47" fillId="0" borderId="0" xfId="34" applyNumberFormat="1" applyFont="1" applyAlignment="1" applyProtection="1">
      <alignment vertical="top" wrapText="1"/>
      <protection/>
    </xf>
    <xf numFmtId="0" fontId="24" fillId="33" borderId="0" xfId="0" applyFont="1" applyFill="1" applyAlignment="1">
      <alignment horizontal="right" wrapText="1"/>
    </xf>
    <xf numFmtId="49" fontId="48" fillId="0" borderId="0" xfId="34" applyNumberFormat="1" applyFont="1" applyAlignment="1" applyProtection="1">
      <alignment horizontal="center" vertical="top" wrapText="1"/>
      <protection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77" xfId="34"/>
    <cellStyle name="xl8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3">
      <selection activeCell="L16" sqref="L16"/>
    </sheetView>
  </sheetViews>
  <sheetFormatPr defaultColWidth="9.140625" defaultRowHeight="15"/>
  <cols>
    <col min="1" max="1" width="13.140625" style="1" customWidth="1"/>
    <col min="2" max="2" width="55.421875" style="1" customWidth="1"/>
    <col min="3" max="3" width="22.7109375" style="1" customWidth="1"/>
    <col min="4" max="4" width="22.57421875" style="1" customWidth="1"/>
    <col min="5" max="5" width="20.7109375" style="1" customWidth="1"/>
    <col min="6" max="6" width="12.140625" style="1" customWidth="1"/>
    <col min="7" max="10" width="9.140625" style="1" hidden="1" customWidth="1"/>
    <col min="11" max="16384" width="9.140625" style="1" customWidth="1"/>
  </cols>
  <sheetData>
    <row r="1" spans="1:6" ht="27.75" customHeight="1">
      <c r="A1" s="29" t="s">
        <v>62</v>
      </c>
      <c r="B1" s="29"/>
      <c r="C1" s="29"/>
      <c r="D1" s="29"/>
      <c r="E1" s="29"/>
      <c r="F1" s="29"/>
    </row>
    <row r="2" spans="1:6" ht="26.25" customHeight="1">
      <c r="A2" s="29" t="s">
        <v>63</v>
      </c>
      <c r="B2" s="29"/>
      <c r="C2" s="29"/>
      <c r="D2" s="29"/>
      <c r="E2" s="29"/>
      <c r="F2" s="29"/>
    </row>
    <row r="3" spans="5:10" ht="16.5" customHeight="1">
      <c r="E3" s="31" t="s">
        <v>64</v>
      </c>
      <c r="F3" s="31"/>
      <c r="G3" s="31"/>
      <c r="H3" s="31"/>
      <c r="I3" s="31"/>
      <c r="J3" s="31"/>
    </row>
    <row r="4" spans="1:6" ht="25.5" customHeight="1" hidden="1">
      <c r="A4" s="26"/>
      <c r="B4" s="26"/>
      <c r="C4" s="26"/>
      <c r="D4" s="26"/>
      <c r="E4" s="26"/>
      <c r="F4" s="26"/>
    </row>
    <row r="5" spans="3:10" ht="15" customHeight="1">
      <c r="C5" s="29" t="s">
        <v>66</v>
      </c>
      <c r="D5" s="30"/>
      <c r="E5" s="30"/>
      <c r="F5" s="30"/>
      <c r="G5" s="30"/>
      <c r="H5" s="30"/>
      <c r="I5" s="30"/>
      <c r="J5" s="30"/>
    </row>
    <row r="6" spans="2:6" ht="15" customHeight="1">
      <c r="B6" s="32" t="s">
        <v>67</v>
      </c>
      <c r="C6" s="32"/>
      <c r="D6" s="32"/>
      <c r="E6" s="32"/>
      <c r="F6" s="32"/>
    </row>
    <row r="7" ht="0.75" customHeight="1"/>
    <row r="8" spans="1:6" ht="14.25" customHeight="1">
      <c r="A8" s="29" t="s">
        <v>65</v>
      </c>
      <c r="B8" s="30"/>
      <c r="C8" s="30"/>
      <c r="D8" s="30"/>
      <c r="E8" s="30"/>
      <c r="F8" s="30"/>
    </row>
    <row r="9" spans="1:6" ht="34.5" customHeight="1">
      <c r="A9" s="33" t="s">
        <v>56</v>
      </c>
      <c r="B9" s="33"/>
      <c r="C9" s="33"/>
      <c r="D9" s="33"/>
      <c r="E9" s="33"/>
      <c r="F9" s="33"/>
    </row>
    <row r="10" spans="1:5" s="5" customFormat="1" ht="14.25" customHeight="1">
      <c r="A10" s="2"/>
      <c r="B10" s="3"/>
      <c r="C10" s="4"/>
      <c r="D10" s="4"/>
      <c r="E10" s="4"/>
    </row>
    <row r="11" spans="1:6" ht="24" customHeight="1">
      <c r="A11" s="27" t="s">
        <v>0</v>
      </c>
      <c r="B11" s="27" t="s">
        <v>1</v>
      </c>
      <c r="C11" s="36" t="s">
        <v>57</v>
      </c>
      <c r="D11" s="37"/>
      <c r="E11" s="27" t="s">
        <v>59</v>
      </c>
      <c r="F11" s="38" t="s">
        <v>58</v>
      </c>
    </row>
    <row r="12" spans="1:6" ht="283.5" customHeight="1">
      <c r="A12" s="28"/>
      <c r="B12" s="28"/>
      <c r="C12" s="20" t="s">
        <v>60</v>
      </c>
      <c r="D12" s="20" t="s">
        <v>61</v>
      </c>
      <c r="E12" s="28"/>
      <c r="F12" s="39"/>
    </row>
    <row r="13" spans="1:6" ht="18.75">
      <c r="A13" s="18">
        <v>1</v>
      </c>
      <c r="B13" s="19">
        <v>2</v>
      </c>
      <c r="C13" s="6">
        <v>3</v>
      </c>
      <c r="D13" s="6">
        <v>4</v>
      </c>
      <c r="E13" s="6">
        <v>5</v>
      </c>
      <c r="F13" s="6">
        <v>6</v>
      </c>
    </row>
    <row r="14" spans="1:6" s="21" customFormat="1" ht="20.25" customHeight="1">
      <c r="A14" s="7" t="s">
        <v>11</v>
      </c>
      <c r="B14" s="8" t="s">
        <v>36</v>
      </c>
      <c r="C14" s="9">
        <f>SUM(C15:C19)</f>
        <v>7642173.350000001</v>
      </c>
      <c r="D14" s="9">
        <f>SUM(D15:D19)</f>
        <v>8253480.960000002</v>
      </c>
      <c r="E14" s="9">
        <f>SUM(E15:E19)</f>
        <v>8089305.24</v>
      </c>
      <c r="F14" s="40">
        <f>E14/C14*100</f>
        <v>105.85084725930744</v>
      </c>
    </row>
    <row r="15" spans="1:6" s="14" customFormat="1" ht="57.75" customHeight="1">
      <c r="A15" s="10" t="s">
        <v>12</v>
      </c>
      <c r="B15" s="11" t="s">
        <v>2</v>
      </c>
      <c r="C15" s="12">
        <f>848121.96</f>
        <v>848121.96</v>
      </c>
      <c r="D15" s="12">
        <f>848121.96+8469.21+2556.38+96654.1-53797</f>
        <v>902004.6499999999</v>
      </c>
      <c r="E15" s="13">
        <v>900595.46</v>
      </c>
      <c r="F15" s="13">
        <f aca="true" t="shared" si="0" ref="F15:F43">E15/C15*100</f>
        <v>106.18702291354418</v>
      </c>
    </row>
    <row r="16" spans="1:6" ht="75">
      <c r="A16" s="10" t="s">
        <v>13</v>
      </c>
      <c r="B16" s="11" t="s">
        <v>35</v>
      </c>
      <c r="C16" s="12">
        <f>1766959.16</f>
        <v>1766959.16</v>
      </c>
      <c r="D16" s="12">
        <f>1249944.92+484466+2132.7+30415.54-40000+30713+9287+11839.49+3546.91+20000+135140+6329.68</f>
        <v>1943815.2399999998</v>
      </c>
      <c r="E16" s="13">
        <v>1942932.31</v>
      </c>
      <c r="F16" s="13">
        <f t="shared" si="0"/>
        <v>109.95909548922455</v>
      </c>
    </row>
    <row r="17" spans="1:6" ht="83.25" customHeight="1">
      <c r="A17" s="10" t="s">
        <v>52</v>
      </c>
      <c r="B17" s="11" t="s">
        <v>53</v>
      </c>
      <c r="C17" s="12">
        <f>3600</f>
        <v>3600</v>
      </c>
      <c r="D17" s="12">
        <f>3600</f>
        <v>3600</v>
      </c>
      <c r="E17" s="13">
        <v>3600</v>
      </c>
      <c r="F17" s="13">
        <f t="shared" si="0"/>
        <v>100</v>
      </c>
    </row>
    <row r="18" spans="1:6" ht="18.75">
      <c r="A18" s="10" t="s">
        <v>14</v>
      </c>
      <c r="B18" s="11" t="s">
        <v>3</v>
      </c>
      <c r="C18" s="12">
        <f>300000</f>
        <v>300000</v>
      </c>
      <c r="D18" s="12">
        <f>300000-40000-260000+260000-220000-14763</f>
        <v>25237</v>
      </c>
      <c r="E18" s="13">
        <v>0</v>
      </c>
      <c r="F18" s="13">
        <f t="shared" si="0"/>
        <v>0</v>
      </c>
    </row>
    <row r="19" spans="1:6" ht="18.75">
      <c r="A19" s="10" t="s">
        <v>15</v>
      </c>
      <c r="B19" s="11" t="s">
        <v>37</v>
      </c>
      <c r="C19" s="12">
        <f>4723492.23</f>
        <v>4723492.23</v>
      </c>
      <c r="D19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+3000+30000-11057.68-360993.81</f>
        <v>5378824.070000002</v>
      </c>
      <c r="E19" s="13">
        <v>5242177.47</v>
      </c>
      <c r="F19" s="13">
        <f t="shared" si="0"/>
        <v>110.98096947647566</v>
      </c>
    </row>
    <row r="20" spans="1:6" s="25" customFormat="1" ht="56.25">
      <c r="A20" s="7" t="s">
        <v>16</v>
      </c>
      <c r="B20" s="8" t="s">
        <v>38</v>
      </c>
      <c r="C20" s="9">
        <f>SUM(C21:C23)</f>
        <v>473500</v>
      </c>
      <c r="D20" s="9">
        <f>SUM(D21:D23)</f>
        <v>460564.05</v>
      </c>
      <c r="E20" s="9">
        <f>SUM(E21:E23)</f>
        <v>454564.05</v>
      </c>
      <c r="F20" s="40">
        <f t="shared" si="0"/>
        <v>96.00085533262936</v>
      </c>
    </row>
    <row r="21" spans="1:6" s="14" customFormat="1" ht="23.25" customHeight="1">
      <c r="A21" s="10" t="s">
        <v>17</v>
      </c>
      <c r="B21" s="11" t="s">
        <v>50</v>
      </c>
      <c r="C21" s="12">
        <f>12000</f>
        <v>12000</v>
      </c>
      <c r="D21" s="12">
        <f>12000+1500+16500+150000-150000-12000</f>
        <v>18000</v>
      </c>
      <c r="E21" s="13">
        <v>12000</v>
      </c>
      <c r="F21" s="13">
        <f t="shared" si="0"/>
        <v>100</v>
      </c>
    </row>
    <row r="22" spans="1:6" ht="76.5" customHeight="1">
      <c r="A22" s="10" t="s">
        <v>18</v>
      </c>
      <c r="B22" s="11" t="s">
        <v>51</v>
      </c>
      <c r="C22" s="12">
        <f>261500</f>
        <v>261500</v>
      </c>
      <c r="D22" s="12">
        <f>261500-20000+150000-130000+18560-20000</f>
        <v>260060</v>
      </c>
      <c r="E22" s="13">
        <v>260060</v>
      </c>
      <c r="F22" s="13">
        <f t="shared" si="0"/>
        <v>99.44933078393882</v>
      </c>
    </row>
    <row r="23" spans="1:6" ht="56.25">
      <c r="A23" s="10" t="s">
        <v>32</v>
      </c>
      <c r="B23" s="11" t="s">
        <v>33</v>
      </c>
      <c r="C23" s="12">
        <f>200000</f>
        <v>200000</v>
      </c>
      <c r="D23" s="12">
        <f>200000-17495.95</f>
        <v>182504.05</v>
      </c>
      <c r="E23" s="13">
        <v>182504.05</v>
      </c>
      <c r="F23" s="13">
        <f t="shared" si="0"/>
        <v>91.25202499999999</v>
      </c>
    </row>
    <row r="24" spans="1:6" s="25" customFormat="1" ht="23.25" customHeight="1">
      <c r="A24" s="7" t="s">
        <v>19</v>
      </c>
      <c r="B24" s="8" t="s">
        <v>39</v>
      </c>
      <c r="C24" s="9">
        <f>SUM(C25:C28)</f>
        <v>29391684.830000002</v>
      </c>
      <c r="D24" s="9">
        <f>SUM(D25:D28)</f>
        <v>68550544.60000001</v>
      </c>
      <c r="E24" s="9">
        <f>SUM(E25:E28)</f>
        <v>59989055.63</v>
      </c>
      <c r="F24" s="40">
        <f t="shared" si="0"/>
        <v>204.10213288885487</v>
      </c>
    </row>
    <row r="25" spans="1:6" ht="23.25" customHeight="1">
      <c r="A25" s="10" t="s">
        <v>48</v>
      </c>
      <c r="B25" s="11" t="s">
        <v>49</v>
      </c>
      <c r="C25" s="12">
        <f>340000</f>
        <v>340000</v>
      </c>
      <c r="D25" s="12">
        <f>340000</f>
        <v>340000</v>
      </c>
      <c r="E25" s="12">
        <v>270843.14</v>
      </c>
      <c r="F25" s="13">
        <f t="shared" si="0"/>
        <v>79.65974705882354</v>
      </c>
    </row>
    <row r="26" spans="1:6" ht="18.75">
      <c r="A26" s="10" t="s">
        <v>20</v>
      </c>
      <c r="B26" s="11" t="s">
        <v>4</v>
      </c>
      <c r="C26" s="12">
        <f>3127295.1</f>
        <v>3127295.1</v>
      </c>
      <c r="D26" s="12">
        <f>3127295.1+729760.58-28358.3</f>
        <v>3828697.3800000004</v>
      </c>
      <c r="E26" s="13">
        <v>3440293.13</v>
      </c>
      <c r="F26" s="13">
        <f t="shared" si="0"/>
        <v>110.00858633392158</v>
      </c>
    </row>
    <row r="27" spans="1:6" ht="18.75">
      <c r="A27" s="10" t="s">
        <v>21</v>
      </c>
      <c r="B27" s="11" t="s">
        <v>40</v>
      </c>
      <c r="C27" s="12">
        <f>25864389.73</f>
        <v>25864389.73</v>
      </c>
      <c r="D2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E27" s="13">
        <v>56220919.36</v>
      </c>
      <c r="F27" s="13">
        <f t="shared" si="0"/>
        <v>217.3680490701452</v>
      </c>
    </row>
    <row r="28" spans="1:6" ht="37.5">
      <c r="A28" s="10" t="s">
        <v>22</v>
      </c>
      <c r="B28" s="11" t="s">
        <v>34</v>
      </c>
      <c r="C28" s="12">
        <f>60000</f>
        <v>60000</v>
      </c>
      <c r="D28" s="12">
        <f>60000-3000</f>
        <v>57000</v>
      </c>
      <c r="E28" s="13">
        <v>57000</v>
      </c>
      <c r="F28" s="13">
        <f t="shared" si="0"/>
        <v>95</v>
      </c>
    </row>
    <row r="29" spans="1:6" s="25" customFormat="1" ht="37.5">
      <c r="A29" s="7" t="s">
        <v>23</v>
      </c>
      <c r="B29" s="8" t="s">
        <v>41</v>
      </c>
      <c r="C29" s="9">
        <f>SUM(C30:C32)</f>
        <v>23716532.81</v>
      </c>
      <c r="D29" s="9">
        <f>SUM(D30:D32)</f>
        <v>37988710.440000005</v>
      </c>
      <c r="E29" s="9">
        <f>SUM(E30:E32)</f>
        <v>37387870.05</v>
      </c>
      <c r="F29" s="40">
        <f t="shared" si="0"/>
        <v>157.64475503027796</v>
      </c>
    </row>
    <row r="30" spans="1:6" ht="18.75">
      <c r="A30" s="10" t="s">
        <v>25</v>
      </c>
      <c r="B30" s="15" t="s">
        <v>27</v>
      </c>
      <c r="C30" s="12">
        <f>1584406.43</f>
        <v>1584406.43</v>
      </c>
      <c r="D30" s="12">
        <f>150000+1000000+60000+90103+300000-60000+17076.2+27227.23-0.01-191461.68+191461.68-11446.9-500000+146050-80000</f>
        <v>1139009.52</v>
      </c>
      <c r="E30" s="13">
        <v>1067516.91</v>
      </c>
      <c r="F30" s="13">
        <f t="shared" si="0"/>
        <v>67.37645655729887</v>
      </c>
    </row>
    <row r="31" spans="1:6" ht="18.75">
      <c r="A31" s="10" t="s">
        <v>24</v>
      </c>
      <c r="B31" s="11" t="s">
        <v>5</v>
      </c>
      <c r="C31" s="12">
        <f>3089572</f>
        <v>3089572</v>
      </c>
      <c r="D31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-110958.08-2115890.4-404.57</f>
        <v>12448384.04</v>
      </c>
      <c r="E31" s="13">
        <v>12408055.43</v>
      </c>
      <c r="F31" s="13">
        <f t="shared" si="0"/>
        <v>401.6108195568836</v>
      </c>
    </row>
    <row r="32" spans="1:6" ht="18.75">
      <c r="A32" s="10" t="s">
        <v>26</v>
      </c>
      <c r="B32" s="11" t="s">
        <v>42</v>
      </c>
      <c r="C32" s="12">
        <f>19042554.38</f>
        <v>19042554.38</v>
      </c>
      <c r="D3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+273680.3-350+350</f>
        <v>24401316.880000006</v>
      </c>
      <c r="E32" s="13">
        <v>23912297.71</v>
      </c>
      <c r="F32" s="13">
        <f t="shared" si="0"/>
        <v>125.57295220390492</v>
      </c>
    </row>
    <row r="33" spans="1:6" s="25" customFormat="1" ht="18.75">
      <c r="A33" s="7" t="s">
        <v>28</v>
      </c>
      <c r="B33" s="8" t="s">
        <v>6</v>
      </c>
      <c r="C33" s="9">
        <f>C35+C34</f>
        <v>38720</v>
      </c>
      <c r="D33" s="9">
        <f>D35+D34</f>
        <v>119050</v>
      </c>
      <c r="E33" s="9">
        <f>E35+E34</f>
        <v>114850</v>
      </c>
      <c r="F33" s="40">
        <f t="shared" si="0"/>
        <v>296.6167355371901</v>
      </c>
    </row>
    <row r="34" spans="1:6" ht="42" customHeight="1">
      <c r="A34" s="10" t="s">
        <v>54</v>
      </c>
      <c r="B34" s="16" t="s">
        <v>55</v>
      </c>
      <c r="C34" s="12">
        <f>0</f>
        <v>0</v>
      </c>
      <c r="D34" s="12">
        <f>5000</f>
        <v>5000</v>
      </c>
      <c r="E34" s="12">
        <v>800</v>
      </c>
      <c r="F34" s="13">
        <v>0</v>
      </c>
    </row>
    <row r="35" spans="1:6" ht="18.75">
      <c r="A35" s="10" t="s">
        <v>29</v>
      </c>
      <c r="B35" s="11" t="s">
        <v>7</v>
      </c>
      <c r="C35" s="12">
        <f>38720</f>
        <v>38720</v>
      </c>
      <c r="D35" s="12">
        <f>33440+5280+76940-1610</f>
        <v>114050</v>
      </c>
      <c r="E35" s="13">
        <v>114050</v>
      </c>
      <c r="F35" s="13">
        <f t="shared" si="0"/>
        <v>294.55061983471074</v>
      </c>
    </row>
    <row r="36" spans="1:6" s="21" customFormat="1" ht="18.75">
      <c r="A36" s="22" t="s">
        <v>30</v>
      </c>
      <c r="B36" s="23" t="s">
        <v>43</v>
      </c>
      <c r="C36" s="24">
        <f>C37</f>
        <v>25569952.17</v>
      </c>
      <c r="D36" s="24">
        <f>D37</f>
        <v>42604347.18999999</v>
      </c>
      <c r="E36" s="24">
        <f>E37</f>
        <v>42570930.18</v>
      </c>
      <c r="F36" s="40">
        <f t="shared" si="0"/>
        <v>166.48811032953918</v>
      </c>
    </row>
    <row r="37" spans="1:6" ht="18.75">
      <c r="A37" s="10" t="s">
        <v>31</v>
      </c>
      <c r="B37" s="11" t="s">
        <v>44</v>
      </c>
      <c r="C37" s="12">
        <f>25569952.17</f>
        <v>25569952.17</v>
      </c>
      <c r="D37" s="12">
        <f>17157234.71+618928+150000+6362604+1121650.92+204639.79+90639.75-135745+740042.11+14060800+300000+424130.97+40000+310929.48+48000-76940+10000+237362.72-90000+450000+39578.39-2277.5+30147.01+17400+432463.61+62758.23</f>
        <v>42604347.18999999</v>
      </c>
      <c r="E37" s="13">
        <v>42570930.18</v>
      </c>
      <c r="F37" s="13">
        <f t="shared" si="0"/>
        <v>166.48811032953918</v>
      </c>
    </row>
    <row r="38" spans="1:6" s="21" customFormat="1" ht="18.75">
      <c r="A38" s="22">
        <v>1000</v>
      </c>
      <c r="B38" s="23" t="s">
        <v>45</v>
      </c>
      <c r="C38" s="24">
        <f>SUM(C39:C40)</f>
        <v>1776604.39</v>
      </c>
      <c r="D38" s="24">
        <f>SUM(D39:D40)</f>
        <v>333293.41000000003</v>
      </c>
      <c r="E38" s="24">
        <f>SUM(E39:E40)</f>
        <v>277099.35</v>
      </c>
      <c r="F38" s="40">
        <f t="shared" si="0"/>
        <v>15.59713302295735</v>
      </c>
    </row>
    <row r="39" spans="1:6" ht="18.75">
      <c r="A39" s="10">
        <v>1001</v>
      </c>
      <c r="B39" s="11" t="s">
        <v>8</v>
      </c>
      <c r="C39" s="12">
        <f>248536.2</f>
        <v>248536.2</v>
      </c>
      <c r="D39" s="12">
        <f>248536.2+1138.5+8795.31</f>
        <v>258470.01</v>
      </c>
      <c r="E39" s="13">
        <v>237099.35</v>
      </c>
      <c r="F39" s="13">
        <f t="shared" si="0"/>
        <v>95.398316221138</v>
      </c>
    </row>
    <row r="40" spans="1:6" ht="18.75">
      <c r="A40" s="10">
        <v>1003</v>
      </c>
      <c r="B40" s="11" t="s">
        <v>46</v>
      </c>
      <c r="C40" s="12">
        <f>1528068.19</f>
        <v>1528068.19</v>
      </c>
      <c r="D40" s="12">
        <f>65000+1061628.19+401440-401440-1061628.19-30176.6+40000</f>
        <v>74823.4</v>
      </c>
      <c r="E40" s="13">
        <v>40000</v>
      </c>
      <c r="F40" s="13">
        <f t="shared" si="0"/>
        <v>2.61768422782232</v>
      </c>
    </row>
    <row r="41" spans="1:6" s="21" customFormat="1" ht="18.75">
      <c r="A41" s="22">
        <v>1100</v>
      </c>
      <c r="B41" s="23" t="s">
        <v>9</v>
      </c>
      <c r="C41" s="24">
        <f>C42</f>
        <v>77000</v>
      </c>
      <c r="D41" s="24">
        <f>D42</f>
        <v>74795.4</v>
      </c>
      <c r="E41" s="24">
        <f>E42</f>
        <v>74795.4</v>
      </c>
      <c r="F41" s="40">
        <f t="shared" si="0"/>
        <v>97.13688311688311</v>
      </c>
    </row>
    <row r="42" spans="1:6" ht="18.75">
      <c r="A42" s="10">
        <v>1102</v>
      </c>
      <c r="B42" s="11" t="s">
        <v>10</v>
      </c>
      <c r="C42" s="12">
        <f>77000</f>
        <v>77000</v>
      </c>
      <c r="D42" s="12">
        <f>77000-2204.6</f>
        <v>74795.4</v>
      </c>
      <c r="E42" s="13">
        <v>74795.4</v>
      </c>
      <c r="F42" s="13">
        <f t="shared" si="0"/>
        <v>97.13688311688311</v>
      </c>
    </row>
    <row r="43" spans="1:6" s="25" customFormat="1" ht="23.25" customHeight="1">
      <c r="A43" s="34" t="s">
        <v>47</v>
      </c>
      <c r="B43" s="35"/>
      <c r="C43" s="9">
        <f>C14+C20+C24+C29+C33+C36+C38+C41</f>
        <v>88686167.55</v>
      </c>
      <c r="D43" s="9">
        <f>D14+D20+D24+D29+D33+D36+D38+D41</f>
        <v>158384786.05</v>
      </c>
      <c r="E43" s="9">
        <f>E14+E20+E24+E29+E33+E36+E38+E41</f>
        <v>148958469.9</v>
      </c>
      <c r="F43" s="40">
        <f t="shared" si="0"/>
        <v>167.96133378524826</v>
      </c>
    </row>
    <row r="44" spans="1:5" s="14" customFormat="1" ht="17.25" customHeight="1">
      <c r="A44" s="1"/>
      <c r="B44" s="1"/>
      <c r="C44" s="1"/>
      <c r="D44" s="1"/>
      <c r="E44" s="17"/>
    </row>
  </sheetData>
  <sheetProtection/>
  <mergeCells count="13">
    <mergeCell ref="A43:B43"/>
    <mergeCell ref="A11:A12"/>
    <mergeCell ref="A2:F2"/>
    <mergeCell ref="C11:D11"/>
    <mergeCell ref="F11:F12"/>
    <mergeCell ref="E11:E12"/>
    <mergeCell ref="B11:B12"/>
    <mergeCell ref="A8:F8"/>
    <mergeCell ref="A1:F1"/>
    <mergeCell ref="E3:J3"/>
    <mergeCell ref="B6:F6"/>
    <mergeCell ref="C5:J5"/>
    <mergeCell ref="A9:F9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2023-05-24T06:54:03Z</dcterms:modified>
  <cp:category/>
  <cp:version/>
  <cp:contentType/>
  <cp:contentStatus/>
</cp:coreProperties>
</file>