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год'!$24:$24</definedName>
  </definedNames>
  <calcPr fullCalcOnLoad="1"/>
</workbook>
</file>

<file path=xl/sharedStrings.xml><?xml version="1.0" encoding="utf-8"?>
<sst xmlns="http://schemas.openxmlformats.org/spreadsheetml/2006/main" count="603" uniqueCount="271">
  <si>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</si>
  <si>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</si>
  <si>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</si>
  <si>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</si>
  <si>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</si>
  <si>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</si>
  <si>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</si>
  <si>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</si>
  <si>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</si>
  <si>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</si>
  <si>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</si>
  <si>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</si>
  <si>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</si>
  <si>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</si>
  <si>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</si>
  <si>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</si>
  <si>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</si>
  <si>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</si>
  <si>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</si>
  <si>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</si>
  <si>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</si>
  <si>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</si>
  <si>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</si>
  <si>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</si>
  <si>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</si>
  <si>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</si>
  <si>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</si>
  <si>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</si>
  <si>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</si>
  <si>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</si>
  <si>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</si>
  <si>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</si>
  <si>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</si>
  <si>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</si>
  <si>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</si>
  <si>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</si>
  <si>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</si>
  <si>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</si>
  <si>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</si>
  <si>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</si>
  <si>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</si>
  <si>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</si>
  <si>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</si>
  <si>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</si>
  <si>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</si>
  <si>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</si>
  <si>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</si>
  <si>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</si>
  <si>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</si>
  <si>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</si>
  <si>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</si>
  <si>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</si>
  <si>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</si>
  <si>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</si>
  <si>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</si>
  <si>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</si>
  <si>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</si>
  <si>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</si>
  <si>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</si>
  <si>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</si>
  <si>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</si>
  <si>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</si>
  <si>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</si>
  <si>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</si>
  <si>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</si>
  <si>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</si>
  <si>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</si>
  <si>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</si>
  <si>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</si>
  <si>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</si>
  <si>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</si>
  <si>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</si>
  <si>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</si>
  <si>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</si>
  <si>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</si>
  <si>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</si>
  <si>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</si>
  <si>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</si>
  <si>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</si>
  <si>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</si>
  <si>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</si>
  <si>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</si>
  <si>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</si>
  <si>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</si>
  <si>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</si>
  <si>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</si>
  <si>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</si>
  <si>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</si>
  <si>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</si>
  <si>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</si>
  <si>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</si>
  <si>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</si>
  <si>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</si>
  <si>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</si>
  <si>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</si>
  <si>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</si>
  <si>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</si>
  <si>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</si>
  <si>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</si>
  <si>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</si>
  <si>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</si>
  <si>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</si>
  <si>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</si>
  <si>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</si>
  <si>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</si>
  <si>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</si>
  <si>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</si>
  <si>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</si>
  <si>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</si>
  <si>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</si>
  <si>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</si>
  <si>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</si>
  <si>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</si>
  <si>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</si>
  <si>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</si>
  <si>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</si>
  <si>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</si>
  <si>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</si>
  <si>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</si>
  <si>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</si>
  <si>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</si>
  <si>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</si>
  <si>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</si>
  <si>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</si>
  <si>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</si>
  <si>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</si>
  <si>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</si>
  <si>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</si>
  <si>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</si>
  <si>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02 1 01 20130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</si>
  <si>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</si>
  <si>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</si>
  <si>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</si>
  <si>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</si>
  <si>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</si>
  <si>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</si>
  <si>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</si>
  <si>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</si>
  <si>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</si>
  <si>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</si>
  <si>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</si>
  <si>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</si>
  <si>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</si>
  <si>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</si>
  <si>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</si>
  <si>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</si>
  <si>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</si>
  <si>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</si>
  <si>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</si>
  <si>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</si>
  <si>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</si>
  <si>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</si>
  <si>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</si>
  <si>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</si>
  <si>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</si>
  <si>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</si>
  <si>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</si>
  <si>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</si>
  <si>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</si>
  <si>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</si>
  <si>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</si>
  <si>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</si>
  <si>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</si>
  <si>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</si>
  <si>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</si>
  <si>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</si>
  <si>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</si>
  <si>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</si>
  <si>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</si>
  <si>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</si>
  <si>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</si>
  <si>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</si>
  <si>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</si>
  <si>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</si>
  <si>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</si>
  <si>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</si>
  <si>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</si>
  <si>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</si>
  <si>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</si>
  <si>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</si>
  <si>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</si>
  <si>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</si>
  <si>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</si>
  <si>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</si>
  <si>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</si>
  <si>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</si>
  <si>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</si>
  <si>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</si>
  <si>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</si>
  <si>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</si>
  <si>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</si>
  <si>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</si>
  <si>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</si>
  <si>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06 1 01 21690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</si>
  <si>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</si>
  <si>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</si>
  <si>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</si>
  <si>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</si>
  <si>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</si>
  <si>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</si>
  <si>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</si>
  <si>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</si>
  <si>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</si>
  <si>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</si>
  <si>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</si>
  <si>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</si>
  <si>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</si>
  <si>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</si>
  <si>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</si>
  <si>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</si>
  <si>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</si>
  <si>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</si>
  <si>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</si>
  <si>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</si>
  <si>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</si>
  <si>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</si>
  <si>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</si>
  <si>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</si>
  <si>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</si>
  <si>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</si>
  <si>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</si>
  <si>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</si>
  <si>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</si>
  <si>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</si>
  <si>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</si>
  <si>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</si>
  <si>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</si>
  <si>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</si>
  <si>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</si>
  <si>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</si>
  <si>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</si>
  <si>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</si>
  <si>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</si>
  <si>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</si>
  <si>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</si>
  <si>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</si>
  <si>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</si>
  <si>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</si>
  <si>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31 9 00 90430</t>
  </si>
  <si>
    <t>02 3 02 20860</t>
  </si>
  <si>
    <t>200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</si>
  <si>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</si>
  <si>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</si>
  <si>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</si>
  <si>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</si>
  <si>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</si>
  <si>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</si>
  <si>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</si>
  <si>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31 9 00 90460</t>
  </si>
  <si>
    <t>Оплата судебных расходов  по определению Арбитражного суда Ивановской области от 20 июня 2022г. по делу № А17-4845/2021 (Иные бюджетные ассигнования)</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</si>
  <si>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</si>
  <si>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</si>
  <si>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</si>
  <si>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</si>
  <si>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</si>
  <si>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037</t>
  </si>
  <si>
    <t>Финансовый отдел администрации Южского муниципального района</t>
  </si>
  <si>
    <t>31 9 00 90450</t>
  </si>
  <si>
    <t>31 9 00 90470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</si>
  <si>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</si>
  <si>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</si>
  <si>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 xml:space="preserve">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 </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</si>
  <si>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</si>
  <si>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</si>
  <si>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</si>
  <si>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</si>
  <si>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</si>
  <si>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</si>
  <si>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</si>
  <si>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Приложение № 4</t>
  </si>
  <si>
    <r>
      <t>от</t>
    </r>
    <r>
      <rPr>
        <u val="single"/>
        <sz val="14"/>
        <rFont val="Times New Roman"/>
        <family val="1"/>
      </rPr>
      <t xml:space="preserve"> 08.09.2022 </t>
    </r>
    <r>
      <rPr>
        <sz val="14"/>
        <rFont val="Times New Roman"/>
        <family val="1"/>
      </rPr>
      <t>№</t>
    </r>
    <r>
      <rPr>
        <u val="single"/>
        <sz val="14"/>
        <rFont val="Times New Roman"/>
        <family val="1"/>
      </rPr>
      <t xml:space="preserve"> 56</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</si>
</sst>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4">
    <xf numFmtId="0" fontId="0" fillId="0" borderId="0" xfId="0" applyFont="1" applyAlignment="1">
      <alignment/>
    </xf>
    <xf numFmtId="0" fontId="2" fillId="33" borderId="0" xfId="0" applyFont="1" applyFill="1" applyAlignment="1">
      <alignment horizontal="right" vertical="center" wrapText="1"/>
    </xf>
    <xf numFmtId="0" fontId="27" fillId="33" borderId="0" xfId="0" applyFont="1" applyFill="1" applyAlignment="1">
      <alignment horizontal="right"/>
    </xf>
    <xf numFmtId="0" fontId="2" fillId="33" borderId="0" xfId="0" applyFont="1" applyFill="1"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Alignment="1">
      <alignment horizontal="right"/>
    </xf>
    <xf numFmtId="0" fontId="6" fillId="33" borderId="0" xfId="0" applyFont="1" applyFill="1" applyAlignment="1">
      <alignment horizontal="center"/>
    </xf>
    <xf numFmtId="49" fontId="3" fillId="33" borderId="0" xfId="0" applyNumberFormat="1" applyFont="1" applyFill="1" applyAlignment="1">
      <alignment horizontal="center" vertical="top" wrapText="1"/>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0" fontId="2" fillId="33" borderId="11" xfId="0"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2" fontId="2" fillId="33" borderId="11" xfId="0" applyNumberFormat="1" applyFont="1" applyFill="1" applyBorder="1" applyAlignment="1">
      <alignment horizontal="justify" vertical="top" wrapText="1"/>
    </xf>
    <xf numFmtId="4" fontId="2" fillId="33" borderId="0" xfId="0" applyNumberFormat="1" applyFont="1" applyFill="1" applyAlignment="1">
      <alignment vertical="center"/>
    </xf>
    <xf numFmtId="0" fontId="2" fillId="33" borderId="11" xfId="0" applyFont="1" applyFill="1" applyBorder="1" applyAlignment="1">
      <alignment horizontal="justify" vertical="center" wrapText="1"/>
    </xf>
    <xf numFmtId="0" fontId="3" fillId="33" borderId="11" xfId="0" applyFont="1" applyFill="1" applyBorder="1" applyAlignment="1">
      <alignment horizontal="justify" vertical="center"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11" xfId="0" applyFont="1" applyFill="1" applyBorder="1" applyAlignment="1">
      <alignment horizontal="justify" vertical="top" wrapText="1"/>
    </xf>
    <xf numFmtId="0" fontId="3" fillId="33" borderId="0" xfId="0" applyFont="1" applyFill="1" applyAlignment="1">
      <alignment/>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4"/>
  <sheetViews>
    <sheetView tabSelected="1" zoomScale="85" zoomScaleNormal="85" zoomScalePageLayoutView="0" workbookViewId="0" topLeftCell="A1">
      <selection activeCell="A1" sqref="A1:IV16384"/>
    </sheetView>
  </sheetViews>
  <sheetFormatPr defaultColWidth="9.140625" defaultRowHeight="15"/>
  <cols>
    <col min="1" max="1" width="74.421875" style="3" customWidth="1"/>
    <col min="2" max="2" width="6.7109375" style="43" customWidth="1"/>
    <col min="3" max="3" width="5.28125" style="43" customWidth="1"/>
    <col min="4" max="4" width="6.00390625" style="43" customWidth="1"/>
    <col min="5" max="5" width="18.140625" style="43" customWidth="1"/>
    <col min="6" max="6" width="5.7109375" style="43" customWidth="1"/>
    <col min="7" max="7" width="21.140625" style="3" customWidth="1"/>
    <col min="8" max="8" width="21.00390625" style="3" customWidth="1"/>
    <col min="9" max="9" width="9.140625" style="3" customWidth="1"/>
    <col min="10" max="10" width="13.140625" style="3" customWidth="1"/>
    <col min="11" max="16384" width="9.140625" style="3" customWidth="1"/>
  </cols>
  <sheetData>
    <row r="1" spans="1:7" ht="18.75" customHeight="1">
      <c r="A1" s="1" t="s">
        <v>269</v>
      </c>
      <c r="B1" s="2"/>
      <c r="C1" s="2"/>
      <c r="D1" s="2"/>
      <c r="E1" s="2"/>
      <c r="F1" s="2"/>
      <c r="G1" s="2"/>
    </row>
    <row r="2" spans="1:7" ht="18.75">
      <c r="A2" s="1" t="s">
        <v>182</v>
      </c>
      <c r="B2" s="1"/>
      <c r="C2" s="1"/>
      <c r="D2" s="1"/>
      <c r="E2" s="1"/>
      <c r="F2" s="4"/>
      <c r="G2" s="4"/>
    </row>
    <row r="3" spans="1:7" ht="18.75">
      <c r="A3" s="1" t="s">
        <v>72</v>
      </c>
      <c r="B3" s="1"/>
      <c r="C3" s="1"/>
      <c r="D3" s="1"/>
      <c r="E3" s="1"/>
      <c r="F3" s="4"/>
      <c r="G3" s="4"/>
    </row>
    <row r="4" spans="1:7" ht="18.75">
      <c r="A4" s="1" t="s">
        <v>183</v>
      </c>
      <c r="B4" s="1"/>
      <c r="C4" s="1"/>
      <c r="D4" s="1"/>
      <c r="E4" s="1"/>
      <c r="F4" s="4"/>
      <c r="G4" s="4"/>
    </row>
    <row r="5" spans="1:7" ht="74.25" customHeight="1">
      <c r="A5" s="1" t="s">
        <v>184</v>
      </c>
      <c r="B5" s="1"/>
      <c r="C5" s="1"/>
      <c r="D5" s="1"/>
      <c r="E5" s="1"/>
      <c r="F5" s="4"/>
      <c r="G5" s="4"/>
    </row>
    <row r="6" spans="1:7" ht="18.75">
      <c r="A6" s="1" t="s">
        <v>185</v>
      </c>
      <c r="B6" s="1"/>
      <c r="C6" s="1"/>
      <c r="D6" s="1"/>
      <c r="E6" s="1"/>
      <c r="F6" s="4"/>
      <c r="G6" s="4"/>
    </row>
    <row r="7" spans="1:7" ht="18.75">
      <c r="A7" s="1" t="s">
        <v>186</v>
      </c>
      <c r="B7" s="1"/>
      <c r="C7" s="1"/>
      <c r="D7" s="1"/>
      <c r="E7" s="1"/>
      <c r="F7" s="4"/>
      <c r="G7" s="4"/>
    </row>
    <row r="8" spans="1:7" ht="18.75">
      <c r="A8" s="1" t="s">
        <v>270</v>
      </c>
      <c r="B8" s="1"/>
      <c r="C8" s="1"/>
      <c r="D8" s="1"/>
      <c r="E8" s="1"/>
      <c r="F8" s="4"/>
      <c r="G8" s="4"/>
    </row>
    <row r="9" spans="1:7" ht="18.75">
      <c r="A9" s="5"/>
      <c r="B9" s="5"/>
      <c r="C9" s="5"/>
      <c r="D9" s="5"/>
      <c r="E9" s="5"/>
      <c r="F9" s="5"/>
      <c r="G9" s="5"/>
    </row>
    <row r="10" spans="1:8" ht="18.75">
      <c r="A10" s="6" t="s">
        <v>180</v>
      </c>
      <c r="B10" s="6"/>
      <c r="C10" s="6"/>
      <c r="D10" s="6"/>
      <c r="E10" s="6"/>
      <c r="F10" s="6"/>
      <c r="G10" s="6"/>
      <c r="H10" s="7"/>
    </row>
    <row r="11" spans="1:8" ht="18.75">
      <c r="A11" s="6" t="s">
        <v>79</v>
      </c>
      <c r="B11" s="6"/>
      <c r="C11" s="6"/>
      <c r="D11" s="6"/>
      <c r="E11" s="6"/>
      <c r="F11" s="6"/>
      <c r="G11" s="6"/>
      <c r="H11" s="7"/>
    </row>
    <row r="12" spans="1:7" ht="18.75">
      <c r="A12" s="6" t="s">
        <v>68</v>
      </c>
      <c r="B12" s="6"/>
      <c r="C12" s="6"/>
      <c r="D12" s="6"/>
      <c r="E12" s="6"/>
      <c r="F12" s="6"/>
      <c r="G12" s="6"/>
    </row>
    <row r="13" spans="1:7" ht="18.75">
      <c r="A13" s="6" t="s">
        <v>69</v>
      </c>
      <c r="B13" s="6"/>
      <c r="C13" s="6"/>
      <c r="D13" s="6"/>
      <c r="E13" s="6"/>
      <c r="F13" s="6"/>
      <c r="G13" s="6"/>
    </row>
    <row r="14" spans="1:7" ht="18.75">
      <c r="A14" s="6" t="s">
        <v>70</v>
      </c>
      <c r="B14" s="6"/>
      <c r="C14" s="6"/>
      <c r="D14" s="6"/>
      <c r="E14" s="6"/>
      <c r="F14" s="6"/>
      <c r="G14" s="6"/>
    </row>
    <row r="15" spans="1:7" ht="18.75">
      <c r="A15" s="6" t="s">
        <v>71</v>
      </c>
      <c r="B15" s="6"/>
      <c r="C15" s="6"/>
      <c r="D15" s="6"/>
      <c r="E15" s="6"/>
      <c r="F15" s="6"/>
      <c r="G15" s="6"/>
    </row>
    <row r="16" spans="1:7" ht="18.75">
      <c r="A16" s="6" t="s">
        <v>72</v>
      </c>
      <c r="B16" s="6"/>
      <c r="C16" s="6"/>
      <c r="D16" s="6"/>
      <c r="E16" s="6"/>
      <c r="F16" s="6"/>
      <c r="G16" s="6"/>
    </row>
    <row r="17" spans="1:7" ht="18.75">
      <c r="A17" s="6" t="s">
        <v>147</v>
      </c>
      <c r="B17" s="6"/>
      <c r="C17" s="6"/>
      <c r="D17" s="6"/>
      <c r="E17" s="6"/>
      <c r="F17" s="6"/>
      <c r="G17" s="6"/>
    </row>
    <row r="18" spans="1:7" ht="18.75">
      <c r="A18" s="6" t="s">
        <v>148</v>
      </c>
      <c r="B18" s="6"/>
      <c r="C18" s="6"/>
      <c r="D18" s="6"/>
      <c r="E18" s="6"/>
      <c r="F18" s="6"/>
      <c r="G18" s="6"/>
    </row>
    <row r="19" spans="1:7" ht="18.75">
      <c r="A19" s="6" t="s">
        <v>179</v>
      </c>
      <c r="B19" s="6"/>
      <c r="C19" s="6"/>
      <c r="D19" s="6"/>
      <c r="E19" s="6"/>
      <c r="F19" s="6"/>
      <c r="G19" s="6"/>
    </row>
    <row r="21" spans="1:7" s="9" customFormat="1" ht="22.5" customHeight="1">
      <c r="A21" s="8" t="s">
        <v>149</v>
      </c>
      <c r="B21" s="8"/>
      <c r="C21" s="8"/>
      <c r="D21" s="8"/>
      <c r="E21" s="8"/>
      <c r="F21" s="8"/>
      <c r="G21" s="8"/>
    </row>
    <row r="22" spans="1:7" s="11" customFormat="1" ht="13.5" customHeight="1">
      <c r="A22" s="10"/>
      <c r="B22" s="10"/>
      <c r="C22" s="10"/>
      <c r="D22" s="10"/>
      <c r="E22" s="10"/>
      <c r="F22" s="10"/>
      <c r="G22" s="10"/>
    </row>
    <row r="23" spans="1:7" ht="103.5" customHeight="1">
      <c r="A23" s="12" t="s">
        <v>81</v>
      </c>
      <c r="B23" s="13" t="s">
        <v>82</v>
      </c>
      <c r="C23" s="13" t="s">
        <v>83</v>
      </c>
      <c r="D23" s="13" t="s">
        <v>84</v>
      </c>
      <c r="E23" s="12" t="s">
        <v>85</v>
      </c>
      <c r="F23" s="12" t="s">
        <v>86</v>
      </c>
      <c r="G23" s="14" t="s">
        <v>87</v>
      </c>
    </row>
    <row r="24" spans="1:7" s="17" customFormat="1" ht="18.75">
      <c r="A24" s="15" t="s">
        <v>0</v>
      </c>
      <c r="B24" s="12" t="s">
        <v>1</v>
      </c>
      <c r="C24" s="12" t="s">
        <v>2</v>
      </c>
      <c r="D24" s="12" t="s">
        <v>3</v>
      </c>
      <c r="E24" s="12" t="s">
        <v>4</v>
      </c>
      <c r="F24" s="12" t="s">
        <v>5</v>
      </c>
      <c r="G24" s="16">
        <v>7</v>
      </c>
    </row>
    <row r="25" spans="1:8" s="22" customFormat="1" ht="27" customHeight="1">
      <c r="A25" s="18" t="s">
        <v>23</v>
      </c>
      <c r="B25" s="19" t="s">
        <v>6</v>
      </c>
      <c r="C25" s="19" t="s">
        <v>7</v>
      </c>
      <c r="D25" s="19" t="s">
        <v>7</v>
      </c>
      <c r="E25" s="19" t="s">
        <v>8</v>
      </c>
      <c r="F25" s="19" t="s">
        <v>9</v>
      </c>
      <c r="G25" s="20">
        <f>SUM(G26:G103)</f>
        <v>135489736.41999996</v>
      </c>
      <c r="H25" s="21"/>
    </row>
    <row r="26" spans="1:8" s="22" customFormat="1" ht="114" customHeight="1">
      <c r="A26" s="23" t="s">
        <v>164</v>
      </c>
      <c r="B26" s="12" t="s">
        <v>6</v>
      </c>
      <c r="C26" s="12" t="s">
        <v>10</v>
      </c>
      <c r="D26" s="12" t="s">
        <v>120</v>
      </c>
      <c r="E26" s="12" t="s">
        <v>165</v>
      </c>
      <c r="F26" s="12" t="s">
        <v>166</v>
      </c>
      <c r="G26" s="24">
        <f>3600</f>
        <v>3600</v>
      </c>
      <c r="H26" s="21"/>
    </row>
    <row r="27" spans="1:8" s="22" customFormat="1" ht="42" customHeight="1">
      <c r="A27" s="25" t="s">
        <v>267</v>
      </c>
      <c r="B27" s="12" t="s">
        <v>6</v>
      </c>
      <c r="C27" s="12" t="s">
        <v>10</v>
      </c>
      <c r="D27" s="12" t="s">
        <v>14</v>
      </c>
      <c r="E27" s="26" t="s">
        <v>268</v>
      </c>
      <c r="F27" s="12" t="s">
        <v>119</v>
      </c>
      <c r="G27" s="24">
        <f>260000-220000</f>
        <v>40000</v>
      </c>
      <c r="H27" s="21"/>
    </row>
    <row r="28" spans="1:7" s="9" customFormat="1" ht="132.75" customHeight="1">
      <c r="A28" s="27" t="s">
        <v>74</v>
      </c>
      <c r="B28" s="12" t="s">
        <v>6</v>
      </c>
      <c r="C28" s="12" t="s">
        <v>10</v>
      </c>
      <c r="D28" s="12" t="s">
        <v>15</v>
      </c>
      <c r="E28" s="26" t="s">
        <v>31</v>
      </c>
      <c r="F28" s="26">
        <v>600</v>
      </c>
      <c r="G28" s="24">
        <f>100000</f>
        <v>100000</v>
      </c>
    </row>
    <row r="29" spans="1:7" s="9" customFormat="1" ht="113.25" customHeight="1">
      <c r="A29" s="27" t="s">
        <v>76</v>
      </c>
      <c r="B29" s="14" t="s">
        <v>6</v>
      </c>
      <c r="C29" s="12" t="s">
        <v>10</v>
      </c>
      <c r="D29" s="12" t="s">
        <v>15</v>
      </c>
      <c r="E29" s="26" t="s">
        <v>78</v>
      </c>
      <c r="F29" s="26">
        <v>100</v>
      </c>
      <c r="G29" s="24">
        <f>3841165.93-21613.27-6527.2+171853.71</f>
        <v>3984879.17</v>
      </c>
    </row>
    <row r="30" spans="1:7" s="9" customFormat="1" ht="75" customHeight="1">
      <c r="A30" s="25" t="s">
        <v>77</v>
      </c>
      <c r="B30" s="14" t="s">
        <v>6</v>
      </c>
      <c r="C30" s="12" t="s">
        <v>10</v>
      </c>
      <c r="D30" s="12" t="s">
        <v>15</v>
      </c>
      <c r="E30" s="26" t="s">
        <v>78</v>
      </c>
      <c r="F30" s="26">
        <v>200</v>
      </c>
      <c r="G30" s="24">
        <f>125278-23958.67+30000-5000</f>
        <v>126319.33000000002</v>
      </c>
    </row>
    <row r="31" spans="1:7" s="9" customFormat="1" ht="78.75" customHeight="1">
      <c r="A31" s="28" t="s">
        <v>112</v>
      </c>
      <c r="B31" s="12" t="s">
        <v>6</v>
      </c>
      <c r="C31" s="12" t="s">
        <v>10</v>
      </c>
      <c r="D31" s="12" t="s">
        <v>15</v>
      </c>
      <c r="E31" s="26" t="s">
        <v>90</v>
      </c>
      <c r="F31" s="26">
        <v>200</v>
      </c>
      <c r="G31" s="24">
        <f>200000</f>
        <v>200000</v>
      </c>
    </row>
    <row r="32" spans="1:7" s="9" customFormat="1" ht="78.75" customHeight="1">
      <c r="A32" s="25" t="s">
        <v>244</v>
      </c>
      <c r="B32" s="12" t="s">
        <v>6</v>
      </c>
      <c r="C32" s="12" t="s">
        <v>10</v>
      </c>
      <c r="D32" s="12" t="s">
        <v>15</v>
      </c>
      <c r="E32" s="26" t="s">
        <v>243</v>
      </c>
      <c r="F32" s="26">
        <v>800</v>
      </c>
      <c r="G32" s="24">
        <f>50000</f>
        <v>50000</v>
      </c>
    </row>
    <row r="33" spans="1:7" s="9" customFormat="1" ht="63" customHeight="1">
      <c r="A33" s="25" t="s">
        <v>249</v>
      </c>
      <c r="B33" s="12" t="s">
        <v>6</v>
      </c>
      <c r="C33" s="12" t="s">
        <v>10</v>
      </c>
      <c r="D33" s="12" t="s">
        <v>15</v>
      </c>
      <c r="E33" s="26" t="s">
        <v>248</v>
      </c>
      <c r="F33" s="26">
        <v>800</v>
      </c>
      <c r="G33" s="24">
        <f>30000</f>
        <v>30000</v>
      </c>
    </row>
    <row r="34" spans="1:7" s="9" customFormat="1" ht="116.25" customHeight="1">
      <c r="A34" s="28" t="s">
        <v>41</v>
      </c>
      <c r="B34" s="12" t="s">
        <v>6</v>
      </c>
      <c r="C34" s="12" t="s">
        <v>18</v>
      </c>
      <c r="D34" s="12" t="s">
        <v>17</v>
      </c>
      <c r="E34" s="26" t="s">
        <v>42</v>
      </c>
      <c r="F34" s="26">
        <v>200</v>
      </c>
      <c r="G34" s="24">
        <f>12000+1500+16500+150000-150000</f>
        <v>30000</v>
      </c>
    </row>
    <row r="35" spans="1:7" s="9" customFormat="1" ht="76.5" customHeight="1">
      <c r="A35" s="27" t="s">
        <v>43</v>
      </c>
      <c r="B35" s="14" t="s">
        <v>6</v>
      </c>
      <c r="C35" s="12" t="s">
        <v>18</v>
      </c>
      <c r="D35" s="12" t="s">
        <v>20</v>
      </c>
      <c r="E35" s="26" t="s">
        <v>44</v>
      </c>
      <c r="F35" s="26">
        <v>200</v>
      </c>
      <c r="G35" s="24">
        <f>261500-20000</f>
        <v>241500</v>
      </c>
    </row>
    <row r="36" spans="1:7" s="9" customFormat="1" ht="116.25" customHeight="1">
      <c r="A36" s="27" t="s">
        <v>41</v>
      </c>
      <c r="B36" s="14" t="s">
        <v>6</v>
      </c>
      <c r="C36" s="12" t="s">
        <v>18</v>
      </c>
      <c r="D36" s="12" t="s">
        <v>20</v>
      </c>
      <c r="E36" s="26" t="s">
        <v>42</v>
      </c>
      <c r="F36" s="26">
        <v>200</v>
      </c>
      <c r="G36" s="24">
        <f>150000-130000</f>
        <v>20000</v>
      </c>
    </row>
    <row r="37" spans="1:7" s="9" customFormat="1" ht="76.5" customHeight="1">
      <c r="A37" s="28" t="s">
        <v>111</v>
      </c>
      <c r="B37" s="12" t="s">
        <v>6</v>
      </c>
      <c r="C37" s="12" t="s">
        <v>18</v>
      </c>
      <c r="D37" s="12" t="s">
        <v>40</v>
      </c>
      <c r="E37" s="26" t="s">
        <v>102</v>
      </c>
      <c r="F37" s="26">
        <v>200</v>
      </c>
      <c r="G37" s="24">
        <f>200000</f>
        <v>200000</v>
      </c>
    </row>
    <row r="38" spans="1:7" s="9" customFormat="1" ht="113.25" customHeight="1">
      <c r="A38" s="28" t="s">
        <v>133</v>
      </c>
      <c r="B38" s="12" t="s">
        <v>6</v>
      </c>
      <c r="C38" s="12" t="s">
        <v>12</v>
      </c>
      <c r="D38" s="12" t="s">
        <v>17</v>
      </c>
      <c r="E38" s="26" t="s">
        <v>134</v>
      </c>
      <c r="F38" s="26">
        <v>200</v>
      </c>
      <c r="G38" s="24">
        <f>1900892.62-1893789.48+605945+58957.99+204812.42+30000-89752.07+753842.4</f>
        <v>1570908.8800000004</v>
      </c>
    </row>
    <row r="39" spans="1:7" s="9" customFormat="1" ht="113.25" customHeight="1">
      <c r="A39" s="28" t="s">
        <v>150</v>
      </c>
      <c r="B39" s="12" t="s">
        <v>6</v>
      </c>
      <c r="C39" s="12" t="s">
        <v>12</v>
      </c>
      <c r="D39" s="12" t="s">
        <v>17</v>
      </c>
      <c r="E39" s="26" t="s">
        <v>151</v>
      </c>
      <c r="F39" s="26">
        <v>200</v>
      </c>
      <c r="G39" s="24">
        <f>328000+134000+30000+100000+600000+328333.33+120000</f>
        <v>1640333.33</v>
      </c>
    </row>
    <row r="40" spans="1:7" s="9" customFormat="1" ht="77.25" customHeight="1">
      <c r="A40" s="27" t="s">
        <v>152</v>
      </c>
      <c r="B40" s="12" t="s">
        <v>6</v>
      </c>
      <c r="C40" s="12" t="s">
        <v>12</v>
      </c>
      <c r="D40" s="12" t="s">
        <v>17</v>
      </c>
      <c r="E40" s="26" t="s">
        <v>153</v>
      </c>
      <c r="F40" s="26">
        <v>200</v>
      </c>
      <c r="G40" s="24">
        <f>1169822.9+817677.1</f>
        <v>1987500</v>
      </c>
    </row>
    <row r="41" spans="1:7" s="9" customFormat="1" ht="80.25" customHeight="1">
      <c r="A41" s="27" t="s">
        <v>135</v>
      </c>
      <c r="B41" s="14" t="s">
        <v>6</v>
      </c>
      <c r="C41" s="12" t="s">
        <v>12</v>
      </c>
      <c r="D41" s="12" t="s">
        <v>17</v>
      </c>
      <c r="E41" s="26" t="s">
        <v>136</v>
      </c>
      <c r="F41" s="26">
        <v>200</v>
      </c>
      <c r="G41" s="24">
        <f>80000+654800-431800</f>
        <v>303000</v>
      </c>
    </row>
    <row r="42" spans="1:8" s="9" customFormat="1" ht="225" customHeight="1">
      <c r="A42" s="27" t="s">
        <v>127</v>
      </c>
      <c r="B42" s="14" t="s">
        <v>6</v>
      </c>
      <c r="C42" s="12" t="s">
        <v>12</v>
      </c>
      <c r="D42" s="12" t="s">
        <v>17</v>
      </c>
      <c r="E42" s="26" t="s">
        <v>128</v>
      </c>
      <c r="F42" s="26">
        <v>200</v>
      </c>
      <c r="G42" s="24">
        <f>11950000-2806302.4-705357.6+201578.54+74276.69</f>
        <v>8714195.229999999</v>
      </c>
      <c r="H42" s="29"/>
    </row>
    <row r="43" spans="1:8" s="9" customFormat="1" ht="78" customHeight="1">
      <c r="A43" s="27" t="s">
        <v>131</v>
      </c>
      <c r="B43" s="14" t="s">
        <v>6</v>
      </c>
      <c r="C43" s="12" t="s">
        <v>12</v>
      </c>
      <c r="D43" s="12" t="s">
        <v>17</v>
      </c>
      <c r="E43" s="26" t="s">
        <v>132</v>
      </c>
      <c r="F43" s="26">
        <v>200</v>
      </c>
      <c r="G43" s="24">
        <f>1777965.33+23958.67+175834.18</f>
        <v>1977758.18</v>
      </c>
      <c r="H43" s="29"/>
    </row>
    <row r="44" spans="1:8" s="9" customFormat="1" ht="97.5" customHeight="1">
      <c r="A44" s="27" t="s">
        <v>262</v>
      </c>
      <c r="B44" s="14" t="s">
        <v>6</v>
      </c>
      <c r="C44" s="12" t="s">
        <v>12</v>
      </c>
      <c r="D44" s="12" t="s">
        <v>17</v>
      </c>
      <c r="E44" s="26" t="s">
        <v>154</v>
      </c>
      <c r="F44" s="26">
        <v>400</v>
      </c>
      <c r="G44" s="24">
        <f>1738086+307043</f>
        <v>2045129</v>
      </c>
      <c r="H44" s="29"/>
    </row>
    <row r="45" spans="1:8" s="9" customFormat="1" ht="97.5" customHeight="1">
      <c r="A45" s="27" t="s">
        <v>233</v>
      </c>
      <c r="B45" s="14" t="s">
        <v>6</v>
      </c>
      <c r="C45" s="12" t="s">
        <v>12</v>
      </c>
      <c r="D45" s="12" t="s">
        <v>17</v>
      </c>
      <c r="E45" s="26" t="s">
        <v>155</v>
      </c>
      <c r="F45" s="26">
        <v>400</v>
      </c>
      <c r="G45" s="24">
        <f>3743650</f>
        <v>3743650</v>
      </c>
      <c r="H45" s="29"/>
    </row>
    <row r="46" spans="1:8" s="9" customFormat="1" ht="79.5" customHeight="1">
      <c r="A46" s="27" t="s">
        <v>189</v>
      </c>
      <c r="B46" s="14" t="s">
        <v>6</v>
      </c>
      <c r="C46" s="12" t="s">
        <v>12</v>
      </c>
      <c r="D46" s="12" t="s">
        <v>17</v>
      </c>
      <c r="E46" s="26" t="s">
        <v>187</v>
      </c>
      <c r="F46" s="26">
        <v>200</v>
      </c>
      <c r="G46" s="24">
        <f>19725.73</f>
        <v>19725.73</v>
      </c>
      <c r="H46" s="29"/>
    </row>
    <row r="47" spans="1:8" s="9" customFormat="1" ht="97.5" customHeight="1">
      <c r="A47" s="27" t="s">
        <v>190</v>
      </c>
      <c r="B47" s="14" t="s">
        <v>6</v>
      </c>
      <c r="C47" s="12" t="s">
        <v>12</v>
      </c>
      <c r="D47" s="12" t="s">
        <v>17</v>
      </c>
      <c r="E47" s="26" t="s">
        <v>188</v>
      </c>
      <c r="F47" s="26">
        <v>200</v>
      </c>
      <c r="G47" s="24">
        <f>150000</f>
        <v>150000</v>
      </c>
      <c r="H47" s="29"/>
    </row>
    <row r="48" spans="1:8" s="9" customFormat="1" ht="76.5" customHeight="1">
      <c r="A48" s="27" t="s">
        <v>232</v>
      </c>
      <c r="B48" s="14" t="s">
        <v>6</v>
      </c>
      <c r="C48" s="12" t="s">
        <v>12</v>
      </c>
      <c r="D48" s="12" t="s">
        <v>17</v>
      </c>
      <c r="E48" s="26" t="s">
        <v>225</v>
      </c>
      <c r="F48" s="26">
        <v>200</v>
      </c>
      <c r="G48" s="24">
        <f>430434</f>
        <v>430434</v>
      </c>
      <c r="H48" s="29"/>
    </row>
    <row r="49" spans="1:8" s="9" customFormat="1" ht="97.5" customHeight="1">
      <c r="A49" s="27" t="s">
        <v>246</v>
      </c>
      <c r="B49" s="14" t="s">
        <v>6</v>
      </c>
      <c r="C49" s="12" t="s">
        <v>12</v>
      </c>
      <c r="D49" s="12" t="s">
        <v>17</v>
      </c>
      <c r="E49" s="26" t="s">
        <v>245</v>
      </c>
      <c r="F49" s="26">
        <v>200</v>
      </c>
      <c r="G49" s="24">
        <f>124532</f>
        <v>124532</v>
      </c>
      <c r="H49" s="29"/>
    </row>
    <row r="50" spans="1:7" s="9" customFormat="1" ht="135" customHeight="1">
      <c r="A50" s="27" t="s">
        <v>116</v>
      </c>
      <c r="B50" s="14" t="s">
        <v>6</v>
      </c>
      <c r="C50" s="12" t="s">
        <v>12</v>
      </c>
      <c r="D50" s="12" t="s">
        <v>17</v>
      </c>
      <c r="E50" s="26" t="s">
        <v>115</v>
      </c>
      <c r="F50" s="26">
        <v>200</v>
      </c>
      <c r="G50" s="24">
        <f>3668511.18</f>
        <v>3668511.18</v>
      </c>
    </row>
    <row r="51" spans="1:7" s="9" customFormat="1" ht="79.5" customHeight="1">
      <c r="A51" s="25" t="s">
        <v>222</v>
      </c>
      <c r="B51" s="14" t="s">
        <v>6</v>
      </c>
      <c r="C51" s="12" t="s">
        <v>12</v>
      </c>
      <c r="D51" s="12" t="s">
        <v>17</v>
      </c>
      <c r="E51" s="26" t="s">
        <v>223</v>
      </c>
      <c r="F51" s="26">
        <v>200</v>
      </c>
      <c r="G51" s="24">
        <f>37875789.6</f>
        <v>37875789.6</v>
      </c>
    </row>
    <row r="52" spans="1:7" s="9" customFormat="1" ht="57.75" customHeight="1">
      <c r="A52" s="27" t="s">
        <v>51</v>
      </c>
      <c r="B52" s="14" t="s">
        <v>6</v>
      </c>
      <c r="C52" s="12" t="s">
        <v>12</v>
      </c>
      <c r="D52" s="12" t="s">
        <v>17</v>
      </c>
      <c r="E52" s="26" t="s">
        <v>52</v>
      </c>
      <c r="F52" s="26">
        <v>200</v>
      </c>
      <c r="G52" s="24">
        <f>389044+149987.62</f>
        <v>539031.62</v>
      </c>
    </row>
    <row r="53" spans="1:7" s="9" customFormat="1" ht="57.75" customHeight="1">
      <c r="A53" s="27" t="s">
        <v>114</v>
      </c>
      <c r="B53" s="14" t="s">
        <v>6</v>
      </c>
      <c r="C53" s="12" t="s">
        <v>12</v>
      </c>
      <c r="D53" s="12" t="s">
        <v>17</v>
      </c>
      <c r="E53" s="26" t="s">
        <v>113</v>
      </c>
      <c r="F53" s="26">
        <v>200</v>
      </c>
      <c r="G53" s="24">
        <f>800000-19692.33-284812.42</f>
        <v>495495.25000000006</v>
      </c>
    </row>
    <row r="54" spans="1:7" s="9" customFormat="1" ht="154.5" customHeight="1">
      <c r="A54" s="25" t="s">
        <v>201</v>
      </c>
      <c r="B54" s="14" t="s">
        <v>6</v>
      </c>
      <c r="C54" s="12" t="s">
        <v>13</v>
      </c>
      <c r="D54" s="12" t="s">
        <v>11</v>
      </c>
      <c r="E54" s="26" t="s">
        <v>200</v>
      </c>
      <c r="F54" s="26">
        <v>200</v>
      </c>
      <c r="G54" s="24">
        <v>99097.64</v>
      </c>
    </row>
    <row r="55" spans="1:7" s="9" customFormat="1" ht="135.75" customHeight="1">
      <c r="A55" s="25" t="s">
        <v>202</v>
      </c>
      <c r="B55" s="14" t="s">
        <v>6</v>
      </c>
      <c r="C55" s="12" t="s">
        <v>13</v>
      </c>
      <c r="D55" s="12" t="s">
        <v>11</v>
      </c>
      <c r="E55" s="26" t="s">
        <v>200</v>
      </c>
      <c r="F55" s="26">
        <v>800</v>
      </c>
      <c r="G55" s="24">
        <v>1586.47</v>
      </c>
    </row>
    <row r="56" spans="1:7" s="9" customFormat="1" ht="81.75" customHeight="1">
      <c r="A56" s="25" t="s">
        <v>242</v>
      </c>
      <c r="B56" s="14" t="s">
        <v>6</v>
      </c>
      <c r="C56" s="12" t="s">
        <v>13</v>
      </c>
      <c r="D56" s="12" t="s">
        <v>11</v>
      </c>
      <c r="E56" s="26" t="s">
        <v>238</v>
      </c>
      <c r="F56" s="26">
        <v>800</v>
      </c>
      <c r="G56" s="24">
        <f>35713.32</f>
        <v>35713.32</v>
      </c>
    </row>
    <row r="57" spans="1:7" s="9" customFormat="1" ht="117.75" customHeight="1">
      <c r="A57" s="25" t="s">
        <v>251</v>
      </c>
      <c r="B57" s="14" t="s">
        <v>6</v>
      </c>
      <c r="C57" s="12" t="s">
        <v>13</v>
      </c>
      <c r="D57" s="12" t="s">
        <v>11</v>
      </c>
      <c r="E57" s="26" t="s">
        <v>250</v>
      </c>
      <c r="F57" s="26">
        <v>200</v>
      </c>
      <c r="G57" s="24">
        <f>79199.61</f>
        <v>79199.61</v>
      </c>
    </row>
    <row r="58" spans="1:7" s="9" customFormat="1" ht="81.75" customHeight="1">
      <c r="A58" s="25" t="s">
        <v>252</v>
      </c>
      <c r="B58" s="14" t="s">
        <v>6</v>
      </c>
      <c r="C58" s="12" t="s">
        <v>13</v>
      </c>
      <c r="D58" s="12" t="s">
        <v>11</v>
      </c>
      <c r="E58" s="26" t="s">
        <v>254</v>
      </c>
      <c r="F58" s="26">
        <v>200</v>
      </c>
      <c r="G58" s="24">
        <f>31078.69</f>
        <v>31078.69</v>
      </c>
    </row>
    <row r="59" spans="1:7" s="9" customFormat="1" ht="63" customHeight="1">
      <c r="A59" s="25" t="s">
        <v>253</v>
      </c>
      <c r="B59" s="14" t="s">
        <v>6</v>
      </c>
      <c r="C59" s="12" t="s">
        <v>13</v>
      </c>
      <c r="D59" s="12" t="s">
        <v>11</v>
      </c>
      <c r="E59" s="26" t="s">
        <v>254</v>
      </c>
      <c r="F59" s="26">
        <v>800</v>
      </c>
      <c r="G59" s="24">
        <f>9249.73</f>
        <v>9249.73</v>
      </c>
    </row>
    <row r="60" spans="1:7" s="9" customFormat="1" ht="56.25" customHeight="1">
      <c r="A60" s="27" t="s">
        <v>101</v>
      </c>
      <c r="B60" s="14" t="s">
        <v>6</v>
      </c>
      <c r="C60" s="12" t="s">
        <v>13</v>
      </c>
      <c r="D60" s="12" t="s">
        <v>18</v>
      </c>
      <c r="E60" s="26" t="s">
        <v>35</v>
      </c>
      <c r="F60" s="26">
        <v>600</v>
      </c>
      <c r="G60" s="24">
        <f>200000</f>
        <v>200000</v>
      </c>
    </row>
    <row r="61" spans="1:7" s="9" customFormat="1" ht="78.75" customHeight="1">
      <c r="A61" s="25" t="s">
        <v>137</v>
      </c>
      <c r="B61" s="14" t="s">
        <v>138</v>
      </c>
      <c r="C61" s="12" t="s">
        <v>13</v>
      </c>
      <c r="D61" s="12" t="s">
        <v>18</v>
      </c>
      <c r="E61" s="26" t="s">
        <v>139</v>
      </c>
      <c r="F61" s="26">
        <v>200</v>
      </c>
      <c r="G61" s="24">
        <f>73000</f>
        <v>73000</v>
      </c>
    </row>
    <row r="62" spans="1:7" s="9" customFormat="1" ht="95.25" customHeight="1">
      <c r="A62" s="27" t="s">
        <v>75</v>
      </c>
      <c r="B62" s="14" t="s">
        <v>6</v>
      </c>
      <c r="C62" s="12" t="s">
        <v>13</v>
      </c>
      <c r="D62" s="12" t="s">
        <v>18</v>
      </c>
      <c r="E62" s="26" t="s">
        <v>61</v>
      </c>
      <c r="F62" s="26">
        <v>200</v>
      </c>
      <c r="G62" s="24">
        <f>2425948.79-16000+360000+189807.95</f>
        <v>2959756.74</v>
      </c>
    </row>
    <row r="63" spans="1:7" s="9" customFormat="1" ht="81.75" customHeight="1">
      <c r="A63" s="25" t="s">
        <v>145</v>
      </c>
      <c r="B63" s="14" t="s">
        <v>6</v>
      </c>
      <c r="C63" s="12" t="s">
        <v>13</v>
      </c>
      <c r="D63" s="12" t="s">
        <v>18</v>
      </c>
      <c r="E63" s="26" t="s">
        <v>146</v>
      </c>
      <c r="F63" s="26">
        <v>200</v>
      </c>
      <c r="G63" s="24">
        <f>1757770.12</f>
        <v>1757770.12</v>
      </c>
    </row>
    <row r="64" spans="1:7" s="9" customFormat="1" ht="76.5" customHeight="1">
      <c r="A64" s="27" t="s">
        <v>62</v>
      </c>
      <c r="B64" s="14" t="s">
        <v>6</v>
      </c>
      <c r="C64" s="12" t="s">
        <v>13</v>
      </c>
      <c r="D64" s="12" t="s">
        <v>18</v>
      </c>
      <c r="E64" s="26" t="s">
        <v>63</v>
      </c>
      <c r="F64" s="26">
        <v>200</v>
      </c>
      <c r="G64" s="24">
        <f>6300000-5850000+300000+153176.6+295000+25000</f>
        <v>1223176.6</v>
      </c>
    </row>
    <row r="65" spans="1:7" s="9" customFormat="1" ht="57" customHeight="1">
      <c r="A65" s="27" t="s">
        <v>64</v>
      </c>
      <c r="B65" s="14" t="s">
        <v>6</v>
      </c>
      <c r="C65" s="12" t="s">
        <v>13</v>
      </c>
      <c r="D65" s="12" t="s">
        <v>18</v>
      </c>
      <c r="E65" s="26" t="s">
        <v>65</v>
      </c>
      <c r="F65" s="26">
        <v>200</v>
      </c>
      <c r="G65" s="24">
        <f>141452.59+138000+44879+80000+102364</f>
        <v>506695.58999999997</v>
      </c>
    </row>
    <row r="66" spans="1:7" s="9" customFormat="1" ht="58.5" customHeight="1">
      <c r="A66" s="25" t="s">
        <v>95</v>
      </c>
      <c r="B66" s="14" t="s">
        <v>6</v>
      </c>
      <c r="C66" s="12" t="s">
        <v>13</v>
      </c>
      <c r="D66" s="12" t="s">
        <v>18</v>
      </c>
      <c r="E66" s="26" t="s">
        <v>96</v>
      </c>
      <c r="F66" s="26">
        <v>200</v>
      </c>
      <c r="G66" s="24">
        <f>525000-103000-162950.3-50000-40000-60000</f>
        <v>109049.70000000001</v>
      </c>
    </row>
    <row r="67" spans="1:7" s="9" customFormat="1" ht="112.5" customHeight="1">
      <c r="A67" s="27" t="s">
        <v>156</v>
      </c>
      <c r="B67" s="14" t="s">
        <v>6</v>
      </c>
      <c r="C67" s="12" t="s">
        <v>13</v>
      </c>
      <c r="D67" s="12" t="s">
        <v>18</v>
      </c>
      <c r="E67" s="26" t="s">
        <v>157</v>
      </c>
      <c r="F67" s="26">
        <v>200</v>
      </c>
      <c r="G67" s="24">
        <f>239800-63000-138000-33400+25000</f>
        <v>30400</v>
      </c>
    </row>
    <row r="68" spans="1:7" s="9" customFormat="1" ht="114" customHeight="1">
      <c r="A68" s="27" t="s">
        <v>192</v>
      </c>
      <c r="B68" s="14" t="s">
        <v>6</v>
      </c>
      <c r="C68" s="12" t="s">
        <v>13</v>
      </c>
      <c r="D68" s="12" t="s">
        <v>18</v>
      </c>
      <c r="E68" s="26" t="s">
        <v>191</v>
      </c>
      <c r="F68" s="26">
        <v>200</v>
      </c>
      <c r="G68" s="24">
        <f>21000</f>
        <v>21000</v>
      </c>
    </row>
    <row r="69" spans="1:7" s="9" customFormat="1" ht="58.5" customHeight="1">
      <c r="A69" s="27" t="s">
        <v>124</v>
      </c>
      <c r="B69" s="14" t="s">
        <v>6</v>
      </c>
      <c r="C69" s="12" t="s">
        <v>13</v>
      </c>
      <c r="D69" s="12" t="s">
        <v>18</v>
      </c>
      <c r="E69" s="26" t="s">
        <v>123</v>
      </c>
      <c r="F69" s="26">
        <v>200</v>
      </c>
      <c r="G69" s="24">
        <f>200000+34966.11+80000+300000</f>
        <v>614966.11</v>
      </c>
    </row>
    <row r="70" spans="1:7" s="9" customFormat="1" ht="96" customHeight="1">
      <c r="A70" s="27" t="s">
        <v>161</v>
      </c>
      <c r="B70" s="14" t="s">
        <v>6</v>
      </c>
      <c r="C70" s="12" t="s">
        <v>13</v>
      </c>
      <c r="D70" s="12" t="s">
        <v>18</v>
      </c>
      <c r="E70" s="26" t="s">
        <v>160</v>
      </c>
      <c r="F70" s="26">
        <v>200</v>
      </c>
      <c r="G70" s="24">
        <f>2806302.4+705357.6</f>
        <v>3511660</v>
      </c>
    </row>
    <row r="71" spans="1:7" s="9" customFormat="1" ht="75.75" customHeight="1">
      <c r="A71" s="27" t="s">
        <v>167</v>
      </c>
      <c r="B71" s="14" t="s">
        <v>6</v>
      </c>
      <c r="C71" s="12" t="s">
        <v>13</v>
      </c>
      <c r="D71" s="12" t="s">
        <v>18</v>
      </c>
      <c r="E71" s="26" t="s">
        <v>168</v>
      </c>
      <c r="F71" s="26">
        <v>200</v>
      </c>
      <c r="G71" s="24">
        <f>900000+1300000</f>
        <v>2200000</v>
      </c>
    </row>
    <row r="72" spans="1:7" s="9" customFormat="1" ht="113.25" customHeight="1">
      <c r="A72" s="27" t="s">
        <v>178</v>
      </c>
      <c r="B72" s="14" t="s">
        <v>6</v>
      </c>
      <c r="C72" s="12" t="s">
        <v>13</v>
      </c>
      <c r="D72" s="12" t="s">
        <v>18</v>
      </c>
      <c r="E72" s="26" t="s">
        <v>169</v>
      </c>
      <c r="F72" s="26">
        <v>200</v>
      </c>
      <c r="G72" s="24">
        <f>650000</f>
        <v>650000</v>
      </c>
    </row>
    <row r="73" spans="1:7" s="9" customFormat="1" ht="77.25" customHeight="1">
      <c r="A73" s="27" t="s">
        <v>170</v>
      </c>
      <c r="B73" s="14" t="s">
        <v>6</v>
      </c>
      <c r="C73" s="12" t="s">
        <v>13</v>
      </c>
      <c r="D73" s="12" t="s">
        <v>18</v>
      </c>
      <c r="E73" s="26" t="s">
        <v>171</v>
      </c>
      <c r="F73" s="26">
        <v>200</v>
      </c>
      <c r="G73" s="24">
        <f>4300000</f>
        <v>4300000</v>
      </c>
    </row>
    <row r="74" spans="1:7" s="9" customFormat="1" ht="95.25" customHeight="1">
      <c r="A74" s="27" t="s">
        <v>172</v>
      </c>
      <c r="B74" s="14" t="s">
        <v>6</v>
      </c>
      <c r="C74" s="12" t="s">
        <v>13</v>
      </c>
      <c r="D74" s="12" t="s">
        <v>18</v>
      </c>
      <c r="E74" s="26" t="s">
        <v>174</v>
      </c>
      <c r="F74" s="26">
        <v>200</v>
      </c>
      <c r="G74" s="24">
        <f>218000</f>
        <v>218000</v>
      </c>
    </row>
    <row r="75" spans="1:7" s="9" customFormat="1" ht="77.25" customHeight="1">
      <c r="A75" s="27" t="s">
        <v>173</v>
      </c>
      <c r="B75" s="14" t="s">
        <v>6</v>
      </c>
      <c r="C75" s="12" t="s">
        <v>13</v>
      </c>
      <c r="D75" s="12" t="s">
        <v>18</v>
      </c>
      <c r="E75" s="26" t="s">
        <v>175</v>
      </c>
      <c r="F75" s="26">
        <v>200</v>
      </c>
      <c r="G75" s="24">
        <f>86000</f>
        <v>86000</v>
      </c>
    </row>
    <row r="76" spans="1:7" s="9" customFormat="1" ht="77.25" customHeight="1">
      <c r="A76" s="27" t="s">
        <v>264</v>
      </c>
      <c r="B76" s="14" t="s">
        <v>6</v>
      </c>
      <c r="C76" s="12" t="s">
        <v>13</v>
      </c>
      <c r="D76" s="12" t="s">
        <v>18</v>
      </c>
      <c r="E76" s="26" t="s">
        <v>263</v>
      </c>
      <c r="F76" s="26">
        <v>200</v>
      </c>
      <c r="G76" s="24">
        <f>158901.6</f>
        <v>158901.6</v>
      </c>
    </row>
    <row r="77" spans="1:7" s="9" customFormat="1" ht="121.5" customHeight="1">
      <c r="A77" s="27" t="s">
        <v>217</v>
      </c>
      <c r="B77" s="14" t="s">
        <v>6</v>
      </c>
      <c r="C77" s="12" t="s">
        <v>13</v>
      </c>
      <c r="D77" s="12" t="s">
        <v>18</v>
      </c>
      <c r="E77" s="26" t="s">
        <v>224</v>
      </c>
      <c r="F77" s="26">
        <v>400</v>
      </c>
      <c r="G77" s="24">
        <v>811252.33</v>
      </c>
    </row>
    <row r="78" spans="1:7" s="9" customFormat="1" ht="117" customHeight="1">
      <c r="A78" s="25" t="s">
        <v>144</v>
      </c>
      <c r="B78" s="14" t="s">
        <v>6</v>
      </c>
      <c r="C78" s="12" t="s">
        <v>142</v>
      </c>
      <c r="D78" s="12" t="s">
        <v>18</v>
      </c>
      <c r="E78" s="26" t="s">
        <v>143</v>
      </c>
      <c r="F78" s="26">
        <v>200</v>
      </c>
      <c r="G78" s="24">
        <f>58840-18080.18+120000</f>
        <v>160759.82</v>
      </c>
    </row>
    <row r="79" spans="1:7" s="9" customFormat="1" ht="97.5" customHeight="1">
      <c r="A79" s="25" t="s">
        <v>194</v>
      </c>
      <c r="B79" s="14" t="s">
        <v>6</v>
      </c>
      <c r="C79" s="12" t="s">
        <v>142</v>
      </c>
      <c r="D79" s="12" t="s">
        <v>18</v>
      </c>
      <c r="E79" s="26" t="s">
        <v>193</v>
      </c>
      <c r="F79" s="26">
        <v>200</v>
      </c>
      <c r="G79" s="24">
        <f>217.78</f>
        <v>217.78</v>
      </c>
    </row>
    <row r="80" spans="1:7" s="9" customFormat="1" ht="77.25" customHeight="1">
      <c r="A80" s="25" t="s">
        <v>195</v>
      </c>
      <c r="B80" s="14" t="s">
        <v>6</v>
      </c>
      <c r="C80" s="12" t="s">
        <v>142</v>
      </c>
      <c r="D80" s="12" t="s">
        <v>18</v>
      </c>
      <c r="E80" s="26" t="s">
        <v>196</v>
      </c>
      <c r="F80" s="26">
        <v>200</v>
      </c>
      <c r="G80" s="24">
        <f>80000</f>
        <v>80000</v>
      </c>
    </row>
    <row r="81" spans="1:7" s="9" customFormat="1" ht="99" customHeight="1">
      <c r="A81" s="25" t="s">
        <v>208</v>
      </c>
      <c r="B81" s="14" t="s">
        <v>6</v>
      </c>
      <c r="C81" s="12" t="s">
        <v>142</v>
      </c>
      <c r="D81" s="12" t="s">
        <v>18</v>
      </c>
      <c r="E81" s="26" t="s">
        <v>203</v>
      </c>
      <c r="F81" s="26">
        <v>200</v>
      </c>
      <c r="G81" s="24">
        <v>21000</v>
      </c>
    </row>
    <row r="82" spans="1:7" s="9" customFormat="1" ht="99" customHeight="1">
      <c r="A82" s="25" t="s">
        <v>209</v>
      </c>
      <c r="B82" s="14" t="s">
        <v>6</v>
      </c>
      <c r="C82" s="12" t="s">
        <v>142</v>
      </c>
      <c r="D82" s="12" t="s">
        <v>18</v>
      </c>
      <c r="E82" s="26" t="s">
        <v>204</v>
      </c>
      <c r="F82" s="26">
        <v>200</v>
      </c>
      <c r="G82" s="24">
        <v>21000</v>
      </c>
    </row>
    <row r="83" spans="1:7" s="9" customFormat="1" ht="98.25" customHeight="1">
      <c r="A83" s="25" t="s">
        <v>210</v>
      </c>
      <c r="B83" s="14" t="s">
        <v>6</v>
      </c>
      <c r="C83" s="12" t="s">
        <v>142</v>
      </c>
      <c r="D83" s="12" t="s">
        <v>18</v>
      </c>
      <c r="E83" s="26" t="s">
        <v>205</v>
      </c>
      <c r="F83" s="26">
        <v>200</v>
      </c>
      <c r="G83" s="24">
        <v>21000</v>
      </c>
    </row>
    <row r="84" spans="1:7" s="9" customFormat="1" ht="116.25" customHeight="1">
      <c r="A84" s="25" t="s">
        <v>219</v>
      </c>
      <c r="B84" s="14" t="s">
        <v>6</v>
      </c>
      <c r="C84" s="12" t="s">
        <v>13</v>
      </c>
      <c r="D84" s="12" t="s">
        <v>18</v>
      </c>
      <c r="E84" s="26" t="s">
        <v>218</v>
      </c>
      <c r="F84" s="26">
        <v>200</v>
      </c>
      <c r="G84" s="24">
        <f>17483.68+18080.18+19100.38</f>
        <v>54664.240000000005</v>
      </c>
    </row>
    <row r="85" spans="1:7" s="9" customFormat="1" ht="79.5" customHeight="1">
      <c r="A85" s="25" t="s">
        <v>266</v>
      </c>
      <c r="B85" s="14" t="s">
        <v>6</v>
      </c>
      <c r="C85" s="12" t="s">
        <v>13</v>
      </c>
      <c r="D85" s="12" t="s">
        <v>18</v>
      </c>
      <c r="E85" s="26" t="s">
        <v>265</v>
      </c>
      <c r="F85" s="26">
        <v>200</v>
      </c>
      <c r="G85" s="24">
        <f>8175</f>
        <v>8175</v>
      </c>
    </row>
    <row r="86" spans="1:7" s="9" customFormat="1" ht="126" customHeight="1">
      <c r="A86" s="30" t="s">
        <v>214</v>
      </c>
      <c r="B86" s="14" t="s">
        <v>6</v>
      </c>
      <c r="C86" s="12" t="s">
        <v>13</v>
      </c>
      <c r="D86" s="12" t="s">
        <v>18</v>
      </c>
      <c r="E86" s="26" t="s">
        <v>211</v>
      </c>
      <c r="F86" s="26">
        <v>200</v>
      </c>
      <c r="G86" s="24">
        <f>1058000</f>
        <v>1058000</v>
      </c>
    </row>
    <row r="87" spans="1:7" s="9" customFormat="1" ht="134.25" customHeight="1">
      <c r="A87" s="30" t="s">
        <v>215</v>
      </c>
      <c r="B87" s="14" t="s">
        <v>6</v>
      </c>
      <c r="C87" s="12" t="s">
        <v>13</v>
      </c>
      <c r="D87" s="12" t="s">
        <v>18</v>
      </c>
      <c r="E87" s="26" t="s">
        <v>212</v>
      </c>
      <c r="F87" s="26">
        <v>200</v>
      </c>
      <c r="G87" s="24">
        <f>1058000</f>
        <v>1058000</v>
      </c>
    </row>
    <row r="88" spans="1:7" s="9" customFormat="1" ht="119.25" customHeight="1">
      <c r="A88" s="30" t="s">
        <v>216</v>
      </c>
      <c r="B88" s="14" t="s">
        <v>6</v>
      </c>
      <c r="C88" s="12" t="s">
        <v>13</v>
      </c>
      <c r="D88" s="12" t="s">
        <v>18</v>
      </c>
      <c r="E88" s="26" t="s">
        <v>213</v>
      </c>
      <c r="F88" s="26">
        <v>200</v>
      </c>
      <c r="G88" s="24">
        <f>1058000</f>
        <v>1058000</v>
      </c>
    </row>
    <row r="89" spans="1:7" s="9" customFormat="1" ht="60.75" customHeight="1">
      <c r="A89" s="25" t="s">
        <v>227</v>
      </c>
      <c r="B89" s="14" t="s">
        <v>6</v>
      </c>
      <c r="C89" s="12" t="s">
        <v>19</v>
      </c>
      <c r="D89" s="12" t="s">
        <v>13</v>
      </c>
      <c r="E89" s="26" t="s">
        <v>226</v>
      </c>
      <c r="F89" s="26">
        <v>200</v>
      </c>
      <c r="G89" s="24">
        <f>5000</f>
        <v>5000</v>
      </c>
    </row>
    <row r="90" spans="1:7" ht="57.75" customHeight="1">
      <c r="A90" s="28" t="s">
        <v>33</v>
      </c>
      <c r="B90" s="12" t="s">
        <v>6</v>
      </c>
      <c r="C90" s="12" t="s">
        <v>19</v>
      </c>
      <c r="D90" s="12" t="s">
        <v>19</v>
      </c>
      <c r="E90" s="26" t="s">
        <v>32</v>
      </c>
      <c r="F90" s="26">
        <v>600</v>
      </c>
      <c r="G90" s="24">
        <f>33440+76940</f>
        <v>110380</v>
      </c>
    </row>
    <row r="91" spans="1:7" ht="58.5" customHeight="1">
      <c r="A91" s="27" t="s">
        <v>25</v>
      </c>
      <c r="B91" s="12" t="s">
        <v>6</v>
      </c>
      <c r="C91" s="12" t="s">
        <v>19</v>
      </c>
      <c r="D91" s="12" t="s">
        <v>19</v>
      </c>
      <c r="E91" s="26" t="s">
        <v>34</v>
      </c>
      <c r="F91" s="26">
        <v>600</v>
      </c>
      <c r="G91" s="24">
        <f>5280</f>
        <v>5280</v>
      </c>
    </row>
    <row r="92" spans="1:7" ht="78" customHeight="1">
      <c r="A92" s="25" t="s">
        <v>27</v>
      </c>
      <c r="B92" s="12" t="s">
        <v>6</v>
      </c>
      <c r="C92" s="12" t="s">
        <v>16</v>
      </c>
      <c r="D92" s="12" t="s">
        <v>10</v>
      </c>
      <c r="E92" s="26" t="s">
        <v>37</v>
      </c>
      <c r="F92" s="26">
        <v>600</v>
      </c>
      <c r="G92" s="24">
        <f>16876880.78+280353.93+204639.79+90639.75+300000+48000+10000</f>
        <v>17810514.25</v>
      </c>
    </row>
    <row r="93" spans="1:7" ht="61.5" customHeight="1">
      <c r="A93" s="27" t="s">
        <v>80</v>
      </c>
      <c r="B93" s="12" t="s">
        <v>6</v>
      </c>
      <c r="C93" s="12" t="s">
        <v>16</v>
      </c>
      <c r="D93" s="12" t="s">
        <v>10</v>
      </c>
      <c r="E93" s="26" t="s">
        <v>35</v>
      </c>
      <c r="F93" s="26">
        <v>600</v>
      </c>
      <c r="G93" s="24">
        <f>618928-76940</f>
        <v>541988</v>
      </c>
    </row>
    <row r="94" spans="1:7" ht="76.5" customHeight="1">
      <c r="A94" s="25" t="s">
        <v>97</v>
      </c>
      <c r="B94" s="12" t="s">
        <v>6</v>
      </c>
      <c r="C94" s="12" t="s">
        <v>16</v>
      </c>
      <c r="D94" s="12" t="s">
        <v>10</v>
      </c>
      <c r="E94" s="26" t="s">
        <v>98</v>
      </c>
      <c r="F94" s="26">
        <v>600</v>
      </c>
      <c r="G94" s="24">
        <f>150000</f>
        <v>150000</v>
      </c>
    </row>
    <row r="95" spans="1:7" ht="153.75" customHeight="1">
      <c r="A95" s="25" t="s">
        <v>231</v>
      </c>
      <c r="B95" s="12" t="s">
        <v>6</v>
      </c>
      <c r="C95" s="12" t="s">
        <v>16</v>
      </c>
      <c r="D95" s="12" t="s">
        <v>10</v>
      </c>
      <c r="E95" s="26" t="s">
        <v>230</v>
      </c>
      <c r="F95" s="26">
        <v>600</v>
      </c>
      <c r="G95" s="24">
        <f>40000</f>
        <v>40000</v>
      </c>
    </row>
    <row r="96" spans="1:7" ht="113.25" customHeight="1">
      <c r="A96" s="27" t="s">
        <v>125</v>
      </c>
      <c r="B96" s="12" t="s">
        <v>6</v>
      </c>
      <c r="C96" s="12" t="s">
        <v>16</v>
      </c>
      <c r="D96" s="12" t="s">
        <v>10</v>
      </c>
      <c r="E96" s="26" t="s">
        <v>126</v>
      </c>
      <c r="F96" s="26">
        <v>600</v>
      </c>
      <c r="G96" s="24">
        <f>6362604-135745</f>
        <v>6226859</v>
      </c>
    </row>
    <row r="97" spans="1:7" ht="115.5" customHeight="1">
      <c r="A97" s="25" t="s">
        <v>199</v>
      </c>
      <c r="B97" s="12" t="s">
        <v>6</v>
      </c>
      <c r="C97" s="12" t="s">
        <v>16</v>
      </c>
      <c r="D97" s="12" t="s">
        <v>10</v>
      </c>
      <c r="E97" s="26" t="s">
        <v>38</v>
      </c>
      <c r="F97" s="26">
        <v>600</v>
      </c>
      <c r="G97" s="24">
        <f>1121650.92</f>
        <v>1121650.92</v>
      </c>
    </row>
    <row r="98" spans="1:7" ht="75.75" customHeight="1">
      <c r="A98" s="25" t="s">
        <v>198</v>
      </c>
      <c r="B98" s="12" t="s">
        <v>6</v>
      </c>
      <c r="C98" s="12" t="s">
        <v>16</v>
      </c>
      <c r="D98" s="12" t="s">
        <v>10</v>
      </c>
      <c r="E98" s="26" t="s">
        <v>197</v>
      </c>
      <c r="F98" s="26">
        <v>600</v>
      </c>
      <c r="G98" s="24">
        <f>740042.11+14060800+424130.97+310929.48</f>
        <v>15535902.56</v>
      </c>
    </row>
    <row r="99" spans="1:7" ht="59.25" customHeight="1">
      <c r="A99" s="25" t="s">
        <v>247</v>
      </c>
      <c r="B99" s="12" t="s">
        <v>6</v>
      </c>
      <c r="C99" s="12" t="s">
        <v>20</v>
      </c>
      <c r="D99" s="12" t="s">
        <v>10</v>
      </c>
      <c r="E99" s="26" t="s">
        <v>39</v>
      </c>
      <c r="F99" s="26">
        <v>200</v>
      </c>
      <c r="G99" s="24">
        <f>1138.5</f>
        <v>1138.5</v>
      </c>
    </row>
    <row r="100" spans="1:7" ht="57" customHeight="1">
      <c r="A100" s="25" t="s">
        <v>73</v>
      </c>
      <c r="B100" s="12" t="s">
        <v>6</v>
      </c>
      <c r="C100" s="12" t="s">
        <v>20</v>
      </c>
      <c r="D100" s="12" t="s">
        <v>10</v>
      </c>
      <c r="E100" s="26" t="s">
        <v>39</v>
      </c>
      <c r="F100" s="26">
        <v>300</v>
      </c>
      <c r="G100" s="24">
        <f>248536.2</f>
        <v>248536.2</v>
      </c>
    </row>
    <row r="101" spans="1:7" ht="96" customHeight="1">
      <c r="A101" s="27" t="s">
        <v>105</v>
      </c>
      <c r="B101" s="14" t="s">
        <v>6</v>
      </c>
      <c r="C101" s="12" t="s">
        <v>20</v>
      </c>
      <c r="D101" s="12" t="s">
        <v>18</v>
      </c>
      <c r="E101" s="26" t="s">
        <v>106</v>
      </c>
      <c r="F101" s="26">
        <v>200</v>
      </c>
      <c r="G101" s="24">
        <f>65000-30176.6</f>
        <v>34823.4</v>
      </c>
    </row>
    <row r="102" spans="1:7" ht="96" customHeight="1">
      <c r="A102" s="25" t="s">
        <v>221</v>
      </c>
      <c r="B102" s="14" t="s">
        <v>6</v>
      </c>
      <c r="C102" s="12" t="s">
        <v>20</v>
      </c>
      <c r="D102" s="12" t="s">
        <v>18</v>
      </c>
      <c r="E102" s="26" t="s">
        <v>220</v>
      </c>
      <c r="F102" s="26">
        <v>300</v>
      </c>
      <c r="G102" s="24">
        <v>40000</v>
      </c>
    </row>
    <row r="103" spans="1:7" ht="60.75" customHeight="1">
      <c r="A103" s="25" t="s">
        <v>26</v>
      </c>
      <c r="B103" s="12" t="s">
        <v>6</v>
      </c>
      <c r="C103" s="12" t="s">
        <v>14</v>
      </c>
      <c r="D103" s="12" t="s">
        <v>11</v>
      </c>
      <c r="E103" s="26" t="s">
        <v>36</v>
      </c>
      <c r="F103" s="26">
        <v>200</v>
      </c>
      <c r="G103" s="24">
        <f>77000</f>
        <v>77000</v>
      </c>
    </row>
    <row r="104" spans="1:7" ht="42" customHeight="1">
      <c r="A104" s="31" t="s">
        <v>256</v>
      </c>
      <c r="B104" s="19" t="s">
        <v>255</v>
      </c>
      <c r="C104" s="19" t="s">
        <v>7</v>
      </c>
      <c r="D104" s="19" t="s">
        <v>7</v>
      </c>
      <c r="E104" s="32" t="s">
        <v>8</v>
      </c>
      <c r="F104" s="33" t="s">
        <v>9</v>
      </c>
      <c r="G104" s="20">
        <f>G105+G106+G107</f>
        <v>291354.14</v>
      </c>
    </row>
    <row r="105" spans="1:7" ht="169.5" customHeight="1">
      <c r="A105" s="25" t="s">
        <v>261</v>
      </c>
      <c r="B105" s="12" t="s">
        <v>255</v>
      </c>
      <c r="C105" s="12" t="s">
        <v>10</v>
      </c>
      <c r="D105" s="12" t="s">
        <v>15</v>
      </c>
      <c r="E105" s="26" t="s">
        <v>257</v>
      </c>
      <c r="F105" s="14" t="s">
        <v>240</v>
      </c>
      <c r="G105" s="24">
        <f>27666.89</f>
        <v>27666.89</v>
      </c>
    </row>
    <row r="106" spans="1:7" ht="155.25" customHeight="1">
      <c r="A106" s="25" t="s">
        <v>259</v>
      </c>
      <c r="B106" s="12" t="s">
        <v>255</v>
      </c>
      <c r="C106" s="12" t="s">
        <v>10</v>
      </c>
      <c r="D106" s="12" t="s">
        <v>15</v>
      </c>
      <c r="E106" s="26" t="s">
        <v>257</v>
      </c>
      <c r="F106" s="26">
        <v>800</v>
      </c>
      <c r="G106" s="24">
        <f>29666.89-27666.89</f>
        <v>2000</v>
      </c>
    </row>
    <row r="107" spans="1:7" ht="137.25" customHeight="1">
      <c r="A107" s="25" t="s">
        <v>260</v>
      </c>
      <c r="B107" s="12" t="s">
        <v>255</v>
      </c>
      <c r="C107" s="12" t="s">
        <v>10</v>
      </c>
      <c r="D107" s="12" t="s">
        <v>15</v>
      </c>
      <c r="E107" s="26" t="s">
        <v>258</v>
      </c>
      <c r="F107" s="26">
        <v>800</v>
      </c>
      <c r="G107" s="24">
        <f>261687.25</f>
        <v>261687.25</v>
      </c>
    </row>
    <row r="108" spans="1:7" s="35" customFormat="1" ht="58.5" customHeight="1">
      <c r="A108" s="34" t="s">
        <v>107</v>
      </c>
      <c r="B108" s="19" t="s">
        <v>108</v>
      </c>
      <c r="C108" s="19" t="s">
        <v>7</v>
      </c>
      <c r="D108" s="19" t="s">
        <v>7</v>
      </c>
      <c r="E108" s="32" t="s">
        <v>8</v>
      </c>
      <c r="F108" s="33" t="s">
        <v>9</v>
      </c>
      <c r="G108" s="20">
        <f>SUM(G109:G115)</f>
        <v>454000</v>
      </c>
    </row>
    <row r="109" spans="1:7" s="35" customFormat="1" ht="93.75" customHeight="1">
      <c r="A109" s="25" t="s">
        <v>45</v>
      </c>
      <c r="B109" s="14" t="s">
        <v>108</v>
      </c>
      <c r="C109" s="12" t="s">
        <v>10</v>
      </c>
      <c r="D109" s="12" t="s">
        <v>15</v>
      </c>
      <c r="E109" s="26" t="s">
        <v>46</v>
      </c>
      <c r="F109" s="26">
        <v>200</v>
      </c>
      <c r="G109" s="24">
        <f>9000</f>
        <v>9000</v>
      </c>
    </row>
    <row r="110" spans="1:7" s="35" customFormat="1" ht="78" customHeight="1">
      <c r="A110" s="25" t="s">
        <v>162</v>
      </c>
      <c r="B110" s="14" t="s">
        <v>108</v>
      </c>
      <c r="C110" s="12" t="s">
        <v>10</v>
      </c>
      <c r="D110" s="12" t="s">
        <v>15</v>
      </c>
      <c r="E110" s="26" t="s">
        <v>158</v>
      </c>
      <c r="F110" s="26">
        <v>200</v>
      </c>
      <c r="G110" s="24">
        <f>25000</f>
        <v>25000</v>
      </c>
    </row>
    <row r="111" spans="1:7" s="35" customFormat="1" ht="115.5" customHeight="1">
      <c r="A111" s="27" t="s">
        <v>163</v>
      </c>
      <c r="B111" s="14" t="s">
        <v>108</v>
      </c>
      <c r="C111" s="12" t="s">
        <v>10</v>
      </c>
      <c r="D111" s="12" t="s">
        <v>15</v>
      </c>
      <c r="E111" s="26" t="s">
        <v>159</v>
      </c>
      <c r="F111" s="26">
        <v>200</v>
      </c>
      <c r="G111" s="24">
        <f>90000</f>
        <v>90000</v>
      </c>
    </row>
    <row r="112" spans="1:7" s="35" customFormat="1" ht="96.75" customHeight="1">
      <c r="A112" s="25" t="s">
        <v>49</v>
      </c>
      <c r="B112" s="14" t="s">
        <v>108</v>
      </c>
      <c r="C112" s="12" t="s">
        <v>10</v>
      </c>
      <c r="D112" s="12" t="s">
        <v>15</v>
      </c>
      <c r="E112" s="26" t="s">
        <v>50</v>
      </c>
      <c r="F112" s="26">
        <v>200</v>
      </c>
      <c r="G112" s="24">
        <f>100000</f>
        <v>100000</v>
      </c>
    </row>
    <row r="113" spans="1:7" s="35" customFormat="1" ht="59.25" customHeight="1">
      <c r="A113" s="25" t="s">
        <v>118</v>
      </c>
      <c r="B113" s="14" t="s">
        <v>108</v>
      </c>
      <c r="C113" s="12" t="s">
        <v>10</v>
      </c>
      <c r="D113" s="12" t="s">
        <v>15</v>
      </c>
      <c r="E113" s="26" t="s">
        <v>117</v>
      </c>
      <c r="F113" s="26">
        <v>200</v>
      </c>
      <c r="G113" s="24">
        <f>100000</f>
        <v>100000</v>
      </c>
    </row>
    <row r="114" spans="1:7" s="9" customFormat="1" ht="39.75" customHeight="1">
      <c r="A114" s="28" t="s">
        <v>88</v>
      </c>
      <c r="B114" s="12" t="s">
        <v>108</v>
      </c>
      <c r="C114" s="12" t="s">
        <v>10</v>
      </c>
      <c r="D114" s="12" t="s">
        <v>15</v>
      </c>
      <c r="E114" s="26" t="s">
        <v>89</v>
      </c>
      <c r="F114" s="26">
        <v>800</v>
      </c>
      <c r="G114" s="24">
        <f>70000</f>
        <v>70000</v>
      </c>
    </row>
    <row r="115" spans="1:7" s="9" customFormat="1" ht="76.5" customHeight="1">
      <c r="A115" s="25" t="s">
        <v>47</v>
      </c>
      <c r="B115" s="14" t="s">
        <v>108</v>
      </c>
      <c r="C115" s="12" t="s">
        <v>12</v>
      </c>
      <c r="D115" s="12" t="s">
        <v>22</v>
      </c>
      <c r="E115" s="26" t="s">
        <v>48</v>
      </c>
      <c r="F115" s="26">
        <v>200</v>
      </c>
      <c r="G115" s="24">
        <f>60000</f>
        <v>60000</v>
      </c>
    </row>
    <row r="116" spans="1:7" s="22" customFormat="1" ht="41.25" customHeight="1">
      <c r="A116" s="34" t="s">
        <v>109</v>
      </c>
      <c r="B116" s="19" t="s">
        <v>110</v>
      </c>
      <c r="C116" s="19" t="s">
        <v>7</v>
      </c>
      <c r="D116" s="19" t="s">
        <v>7</v>
      </c>
      <c r="E116" s="32" t="s">
        <v>8</v>
      </c>
      <c r="F116" s="33" t="s">
        <v>9</v>
      </c>
      <c r="G116" s="20">
        <f>SUM(G117:G131)</f>
        <v>20009690.060000002</v>
      </c>
    </row>
    <row r="117" spans="1:7" s="22" customFormat="1" ht="86.25" customHeight="1">
      <c r="A117" s="27" t="s">
        <v>130</v>
      </c>
      <c r="B117" s="14" t="s">
        <v>110</v>
      </c>
      <c r="C117" s="12" t="s">
        <v>10</v>
      </c>
      <c r="D117" s="12" t="s">
        <v>15</v>
      </c>
      <c r="E117" s="26" t="s">
        <v>129</v>
      </c>
      <c r="F117" s="26">
        <v>200</v>
      </c>
      <c r="G117" s="24">
        <f>29708.3</f>
        <v>29708.3</v>
      </c>
    </row>
    <row r="118" spans="1:10" s="9" customFormat="1" ht="91.5" customHeight="1">
      <c r="A118" s="25" t="s">
        <v>141</v>
      </c>
      <c r="B118" s="14" t="s">
        <v>110</v>
      </c>
      <c r="C118" s="12" t="s">
        <v>12</v>
      </c>
      <c r="D118" s="12" t="s">
        <v>120</v>
      </c>
      <c r="E118" s="26" t="s">
        <v>140</v>
      </c>
      <c r="F118" s="14" t="s">
        <v>119</v>
      </c>
      <c r="G118" s="24">
        <f>340000</f>
        <v>340000</v>
      </c>
      <c r="H118" s="29"/>
      <c r="J118" s="29"/>
    </row>
    <row r="119" spans="1:10" s="9" customFormat="1" ht="91.5" customHeight="1">
      <c r="A119" s="25" t="s">
        <v>241</v>
      </c>
      <c r="B119" s="14" t="s">
        <v>110</v>
      </c>
      <c r="C119" s="12" t="s">
        <v>12</v>
      </c>
      <c r="D119" s="12" t="s">
        <v>16</v>
      </c>
      <c r="E119" s="26" t="s">
        <v>239</v>
      </c>
      <c r="F119" s="14" t="s">
        <v>240</v>
      </c>
      <c r="G119" s="24">
        <f>3857055.68-3514208.08</f>
        <v>342847.6000000001</v>
      </c>
      <c r="H119" s="29"/>
      <c r="J119" s="29"/>
    </row>
    <row r="120" spans="1:7" ht="96" customHeight="1">
      <c r="A120" s="27" t="s">
        <v>234</v>
      </c>
      <c r="B120" s="14" t="s">
        <v>110</v>
      </c>
      <c r="C120" s="12" t="s">
        <v>12</v>
      </c>
      <c r="D120" s="12" t="s">
        <v>16</v>
      </c>
      <c r="E120" s="26" t="s">
        <v>235</v>
      </c>
      <c r="F120" s="26">
        <v>200</v>
      </c>
      <c r="G120" s="24">
        <f>3514208.08</f>
        <v>3514208.08</v>
      </c>
    </row>
    <row r="121" spans="1:7" ht="62.25" customHeight="1">
      <c r="A121" s="27" t="s">
        <v>53</v>
      </c>
      <c r="B121" s="14" t="s">
        <v>110</v>
      </c>
      <c r="C121" s="12" t="s">
        <v>13</v>
      </c>
      <c r="D121" s="12" t="s">
        <v>10</v>
      </c>
      <c r="E121" s="26" t="s">
        <v>54</v>
      </c>
      <c r="F121" s="26">
        <v>200</v>
      </c>
      <c r="G121" s="24">
        <f>150000</f>
        <v>150000</v>
      </c>
    </row>
    <row r="122" spans="1:7" ht="93.75" customHeight="1">
      <c r="A122" s="27" t="s">
        <v>55</v>
      </c>
      <c r="B122" s="14" t="s">
        <v>110</v>
      </c>
      <c r="C122" s="12" t="s">
        <v>13</v>
      </c>
      <c r="D122" s="12" t="s">
        <v>10</v>
      </c>
      <c r="E122" s="26" t="s">
        <v>56</v>
      </c>
      <c r="F122" s="26">
        <v>200</v>
      </c>
      <c r="G122" s="24">
        <f>1000000-0.01-191461.68-500000</f>
        <v>308538.31000000006</v>
      </c>
    </row>
    <row r="123" spans="1:7" ht="59.25" customHeight="1">
      <c r="A123" s="27" t="s">
        <v>57</v>
      </c>
      <c r="B123" s="14" t="s">
        <v>110</v>
      </c>
      <c r="C123" s="12" t="s">
        <v>13</v>
      </c>
      <c r="D123" s="12" t="s">
        <v>10</v>
      </c>
      <c r="E123" s="26" t="s">
        <v>58</v>
      </c>
      <c r="F123" s="26">
        <v>200</v>
      </c>
      <c r="G123" s="24">
        <f>90103+17076.2-11446.9</f>
        <v>95732.3</v>
      </c>
    </row>
    <row r="124" spans="1:7" ht="208.5" customHeight="1">
      <c r="A124" s="27" t="s">
        <v>103</v>
      </c>
      <c r="B124" s="14" t="s">
        <v>110</v>
      </c>
      <c r="C124" s="12" t="s">
        <v>13</v>
      </c>
      <c r="D124" s="12" t="s">
        <v>10</v>
      </c>
      <c r="E124" s="26" t="s">
        <v>104</v>
      </c>
      <c r="F124" s="26">
        <v>800</v>
      </c>
      <c r="G124" s="24">
        <f>300000+27227.23+191461.68</f>
        <v>518688.91</v>
      </c>
    </row>
    <row r="125" spans="1:7" ht="62.25" customHeight="1">
      <c r="A125" s="25" t="s">
        <v>91</v>
      </c>
      <c r="B125" s="14" t="s">
        <v>110</v>
      </c>
      <c r="C125" s="12" t="s">
        <v>13</v>
      </c>
      <c r="D125" s="12" t="s">
        <v>11</v>
      </c>
      <c r="E125" s="26" t="s">
        <v>93</v>
      </c>
      <c r="F125" s="26">
        <v>200</v>
      </c>
      <c r="G125" s="24">
        <f>353572+41000+579078.36-264232+1916900+500000</f>
        <v>3126318.36</v>
      </c>
    </row>
    <row r="126" spans="1:7" ht="114.75" customHeight="1">
      <c r="A126" s="27" t="s">
        <v>92</v>
      </c>
      <c r="B126" s="14" t="s">
        <v>110</v>
      </c>
      <c r="C126" s="12" t="s">
        <v>13</v>
      </c>
      <c r="D126" s="12" t="s">
        <v>11</v>
      </c>
      <c r="E126" s="26" t="s">
        <v>94</v>
      </c>
      <c r="F126" s="26">
        <v>200</v>
      </c>
      <c r="G126" s="24">
        <f>300000</f>
        <v>300000</v>
      </c>
    </row>
    <row r="127" spans="1:7" ht="153" customHeight="1">
      <c r="A127" s="27" t="s">
        <v>207</v>
      </c>
      <c r="B127" s="14" t="s">
        <v>110</v>
      </c>
      <c r="C127" s="12" t="s">
        <v>13</v>
      </c>
      <c r="D127" s="12" t="s">
        <v>11</v>
      </c>
      <c r="E127" s="26" t="s">
        <v>206</v>
      </c>
      <c r="F127" s="26">
        <v>200</v>
      </c>
      <c r="G127" s="24">
        <f>445784.03-410000-35000</f>
        <v>784.0300000000279</v>
      </c>
    </row>
    <row r="128" spans="1:7" ht="60.75" customHeight="1">
      <c r="A128" s="27" t="s">
        <v>229</v>
      </c>
      <c r="B128" s="14" t="s">
        <v>110</v>
      </c>
      <c r="C128" s="12" t="s">
        <v>13</v>
      </c>
      <c r="D128" s="12" t="s">
        <v>11</v>
      </c>
      <c r="E128" s="26" t="s">
        <v>228</v>
      </c>
      <c r="F128" s="26">
        <v>200</v>
      </c>
      <c r="G128" s="24">
        <f>8099100.17</f>
        <v>8099100.17</v>
      </c>
    </row>
    <row r="129" spans="1:7" ht="95.25" customHeight="1">
      <c r="A129" s="27" t="s">
        <v>59</v>
      </c>
      <c r="B129" s="14" t="s">
        <v>110</v>
      </c>
      <c r="C129" s="12" t="s">
        <v>13</v>
      </c>
      <c r="D129" s="12" t="s">
        <v>11</v>
      </c>
      <c r="E129" s="26" t="s">
        <v>60</v>
      </c>
      <c r="F129" s="26">
        <v>800</v>
      </c>
      <c r="G129" s="24">
        <f>2400000</f>
        <v>2400000</v>
      </c>
    </row>
    <row r="130" spans="1:7" ht="58.5" customHeight="1">
      <c r="A130" s="27" t="s">
        <v>122</v>
      </c>
      <c r="B130" s="14" t="s">
        <v>110</v>
      </c>
      <c r="C130" s="12" t="s">
        <v>13</v>
      </c>
      <c r="D130" s="12" t="s">
        <v>18</v>
      </c>
      <c r="E130" s="26" t="s">
        <v>121</v>
      </c>
      <c r="F130" s="26">
        <v>200</v>
      </c>
      <c r="G130" s="24">
        <f>230803+125891.98+15696.57+33552.45+48100</f>
        <v>454044</v>
      </c>
    </row>
    <row r="131" spans="1:7" ht="77.25" customHeight="1">
      <c r="A131" s="27" t="s">
        <v>176</v>
      </c>
      <c r="B131" s="14" t="s">
        <v>110</v>
      </c>
      <c r="C131" s="12" t="s">
        <v>13</v>
      </c>
      <c r="D131" s="12" t="s">
        <v>18</v>
      </c>
      <c r="E131" s="26" t="s">
        <v>177</v>
      </c>
      <c r="F131" s="26">
        <v>400</v>
      </c>
      <c r="G131" s="24">
        <f>269860+59860</f>
        <v>329720</v>
      </c>
    </row>
    <row r="132" spans="1:7" s="22" customFormat="1" ht="37.5" customHeight="1">
      <c r="A132" s="31" t="s">
        <v>21</v>
      </c>
      <c r="B132" s="32">
        <v>810</v>
      </c>
      <c r="C132" s="19" t="s">
        <v>7</v>
      </c>
      <c r="D132" s="19" t="s">
        <v>7</v>
      </c>
      <c r="E132" s="19" t="s">
        <v>8</v>
      </c>
      <c r="F132" s="19" t="s">
        <v>9</v>
      </c>
      <c r="G132" s="36">
        <f>SUM(G133:G137)</f>
        <v>2930811.21</v>
      </c>
    </row>
    <row r="133" spans="1:7" ht="114.75" customHeight="1">
      <c r="A133" s="25" t="s">
        <v>28</v>
      </c>
      <c r="B133" s="26">
        <v>810</v>
      </c>
      <c r="C133" s="12" t="s">
        <v>10</v>
      </c>
      <c r="D133" s="12" t="s">
        <v>11</v>
      </c>
      <c r="E133" s="26" t="s">
        <v>66</v>
      </c>
      <c r="F133" s="26">
        <v>100</v>
      </c>
      <c r="G133" s="37">
        <f>848121.96+11025.59+96654.1</f>
        <v>955801.6499999999</v>
      </c>
    </row>
    <row r="134" spans="1:7" ht="112.5" customHeight="1">
      <c r="A134" s="25" t="s">
        <v>29</v>
      </c>
      <c r="B134" s="26">
        <v>810</v>
      </c>
      <c r="C134" s="12" t="s">
        <v>10</v>
      </c>
      <c r="D134" s="12" t="s">
        <v>18</v>
      </c>
      <c r="E134" s="26" t="s">
        <v>67</v>
      </c>
      <c r="F134" s="26">
        <v>100</v>
      </c>
      <c r="G134" s="37">
        <f>1243500.8+6444.12+2132.7+30713+9287+15386.4+135140</f>
        <v>1442604.02</v>
      </c>
    </row>
    <row r="135" spans="1:7" ht="75.75" customHeight="1">
      <c r="A135" s="25" t="s">
        <v>30</v>
      </c>
      <c r="B135" s="26">
        <v>810</v>
      </c>
      <c r="C135" s="12" t="s">
        <v>10</v>
      </c>
      <c r="D135" s="12" t="s">
        <v>18</v>
      </c>
      <c r="E135" s="26" t="s">
        <v>67</v>
      </c>
      <c r="F135" s="26">
        <v>200</v>
      </c>
      <c r="G135" s="37">
        <f>484466+30415.54-40000+20000-68216.54</f>
        <v>426665</v>
      </c>
    </row>
    <row r="136" spans="1:7" ht="75.75" customHeight="1">
      <c r="A136" s="25" t="s">
        <v>237</v>
      </c>
      <c r="B136" s="26">
        <v>810</v>
      </c>
      <c r="C136" s="12" t="s">
        <v>10</v>
      </c>
      <c r="D136" s="12" t="s">
        <v>18</v>
      </c>
      <c r="E136" s="26" t="s">
        <v>236</v>
      </c>
      <c r="F136" s="26">
        <v>200</v>
      </c>
      <c r="G136" s="37">
        <f>68216.54</f>
        <v>68216.54</v>
      </c>
    </row>
    <row r="137" spans="1:7" ht="39.75" customHeight="1">
      <c r="A137" s="25" t="s">
        <v>99</v>
      </c>
      <c r="B137" s="26">
        <v>810</v>
      </c>
      <c r="C137" s="12" t="s">
        <v>10</v>
      </c>
      <c r="D137" s="12" t="s">
        <v>15</v>
      </c>
      <c r="E137" s="26" t="s">
        <v>100</v>
      </c>
      <c r="F137" s="26">
        <v>800</v>
      </c>
      <c r="G137" s="24">
        <f>31840+5684</f>
        <v>37524</v>
      </c>
    </row>
    <row r="138" spans="1:7" s="22" customFormat="1" ht="27.75" customHeight="1">
      <c r="A138" s="38" t="s">
        <v>24</v>
      </c>
      <c r="B138" s="39"/>
      <c r="C138" s="39"/>
      <c r="D138" s="39"/>
      <c r="E138" s="39"/>
      <c r="F138" s="40"/>
      <c r="G138" s="20">
        <f>G25+G104+G132+G116+G108</f>
        <v>159175591.82999995</v>
      </c>
    </row>
    <row r="139" spans="1:7" s="22" customFormat="1" ht="27.75" customHeight="1">
      <c r="A139" s="41"/>
      <c r="B139" s="41"/>
      <c r="C139" s="41"/>
      <c r="D139" s="41"/>
      <c r="E139" s="41"/>
      <c r="F139" s="41"/>
      <c r="G139" s="42" t="s">
        <v>181</v>
      </c>
    </row>
    <row r="140" spans="1:7" s="22" customFormat="1" ht="27.75" customHeight="1">
      <c r="A140" s="41"/>
      <c r="B140" s="41"/>
      <c r="C140" s="41"/>
      <c r="D140" s="41"/>
      <c r="E140" s="41"/>
      <c r="F140" s="41"/>
      <c r="G140" s="42"/>
    </row>
    <row r="141" spans="2:6" ht="18.75">
      <c r="B141" s="3"/>
      <c r="C141" s="3"/>
      <c r="D141" s="3"/>
      <c r="E141" s="3"/>
      <c r="F141" s="3"/>
    </row>
    <row r="142" spans="2:6" ht="18.75">
      <c r="B142" s="3"/>
      <c r="C142" s="3"/>
      <c r="D142" s="3"/>
      <c r="E142" s="3"/>
      <c r="F142" s="3"/>
    </row>
    <row r="143" spans="2:6" ht="18.75">
      <c r="B143" s="3"/>
      <c r="C143" s="3"/>
      <c r="D143" s="3"/>
      <c r="E143" s="3"/>
      <c r="F143" s="3"/>
    </row>
    <row r="144" spans="2:6" ht="18.75">
      <c r="B144" s="3"/>
      <c r="C144" s="3"/>
      <c r="D144" s="3"/>
      <c r="E144" s="3"/>
      <c r="F144" s="3"/>
    </row>
    <row r="145" spans="2:6" ht="18.75">
      <c r="B145" s="3"/>
      <c r="C145" s="3"/>
      <c r="D145" s="3"/>
      <c r="E145" s="3"/>
      <c r="F145" s="3"/>
    </row>
    <row r="146" spans="2:6" ht="18.75">
      <c r="B146" s="3"/>
      <c r="C146" s="3"/>
      <c r="D146" s="3"/>
      <c r="E146" s="3"/>
      <c r="F146" s="3"/>
    </row>
    <row r="147" spans="2:6" ht="18.75">
      <c r="B147" s="3"/>
      <c r="C147" s="3"/>
      <c r="D147" s="3"/>
      <c r="E147" s="3"/>
      <c r="F147" s="3"/>
    </row>
    <row r="148" spans="2:6" ht="18.75">
      <c r="B148" s="3"/>
      <c r="C148" s="3"/>
      <c r="D148" s="3"/>
      <c r="E148" s="3"/>
      <c r="F148" s="3"/>
    </row>
    <row r="149" spans="2:6" ht="18.75">
      <c r="B149" s="3"/>
      <c r="C149" s="3"/>
      <c r="D149" s="3"/>
      <c r="E149" s="3"/>
      <c r="F149" s="3"/>
    </row>
    <row r="150" spans="2:6" ht="18.75">
      <c r="B150" s="3"/>
      <c r="C150" s="3"/>
      <c r="D150" s="3"/>
      <c r="E150" s="3"/>
      <c r="F150" s="3"/>
    </row>
    <row r="151" spans="2:6" ht="18.75">
      <c r="B151" s="3"/>
      <c r="C151" s="3"/>
      <c r="D151" s="3"/>
      <c r="E151" s="3"/>
      <c r="F151" s="3"/>
    </row>
    <row r="152" spans="2:6" ht="18.75">
      <c r="B152" s="3"/>
      <c r="C152" s="3"/>
      <c r="D152" s="3"/>
      <c r="E152" s="3"/>
      <c r="F152" s="3"/>
    </row>
    <row r="153" spans="2:6" ht="18.75">
      <c r="B153" s="3"/>
      <c r="C153" s="3"/>
      <c r="D153" s="3"/>
      <c r="E153" s="3"/>
      <c r="F153" s="3"/>
    </row>
    <row r="154" spans="2:6" ht="18.75">
      <c r="B154" s="3"/>
      <c r="C154" s="3"/>
      <c r="D154" s="3"/>
      <c r="E154" s="3"/>
      <c r="F154" s="3"/>
    </row>
    <row r="155" spans="2:6" ht="18.75">
      <c r="B155" s="3"/>
      <c r="C155" s="3"/>
      <c r="D155" s="3"/>
      <c r="E155" s="3"/>
      <c r="F155" s="3"/>
    </row>
    <row r="156" spans="2:6" ht="18.75">
      <c r="B156" s="3"/>
      <c r="C156" s="3"/>
      <c r="D156" s="3"/>
      <c r="E156" s="3"/>
      <c r="F156" s="3"/>
    </row>
    <row r="157" spans="2:6" ht="18.75">
      <c r="B157" s="3"/>
      <c r="C157" s="3"/>
      <c r="D157" s="3"/>
      <c r="E157" s="3"/>
      <c r="F157" s="3"/>
    </row>
    <row r="158" spans="2:6" ht="18.75">
      <c r="B158" s="3"/>
      <c r="C158" s="3"/>
      <c r="D158" s="3"/>
      <c r="E158" s="3"/>
      <c r="F158" s="3"/>
    </row>
    <row r="159" spans="2:6" ht="18.75">
      <c r="B159" s="3"/>
      <c r="C159" s="3"/>
      <c r="D159" s="3"/>
      <c r="E159" s="3"/>
      <c r="F159" s="3"/>
    </row>
    <row r="160" spans="2:6" ht="18.75">
      <c r="B160" s="3"/>
      <c r="C160" s="3"/>
      <c r="D160" s="3"/>
      <c r="E160" s="3"/>
      <c r="F160" s="3"/>
    </row>
    <row r="161" spans="2:6" ht="18.75">
      <c r="B161" s="3"/>
      <c r="C161" s="3"/>
      <c r="D161" s="3"/>
      <c r="E161" s="3"/>
      <c r="F161" s="3"/>
    </row>
    <row r="162" spans="2:6" ht="18.75">
      <c r="B162" s="3"/>
      <c r="C162" s="3"/>
      <c r="D162" s="3"/>
      <c r="E162" s="3"/>
      <c r="F162" s="3"/>
    </row>
    <row r="163" spans="2:6" ht="18.75">
      <c r="B163" s="3"/>
      <c r="C163" s="3"/>
      <c r="D163" s="3"/>
      <c r="E163" s="3"/>
      <c r="F163" s="3"/>
    </row>
    <row r="164" spans="2:6" ht="18.75">
      <c r="B164" s="3"/>
      <c r="C164" s="3"/>
      <c r="D164" s="3"/>
      <c r="E164" s="3"/>
      <c r="F164" s="3"/>
    </row>
    <row r="165" spans="2:6" ht="18.75">
      <c r="B165" s="3"/>
      <c r="C165" s="3"/>
      <c r="D165" s="3"/>
      <c r="E165" s="3"/>
      <c r="F165" s="3"/>
    </row>
    <row r="166" spans="2:6" ht="18.75">
      <c r="B166" s="3"/>
      <c r="C166" s="3"/>
      <c r="D166" s="3"/>
      <c r="E166" s="3"/>
      <c r="F166" s="3"/>
    </row>
    <row r="167" spans="2:6" ht="18.75">
      <c r="B167" s="3"/>
      <c r="C167" s="3"/>
      <c r="D167" s="3"/>
      <c r="E167" s="3"/>
      <c r="F167" s="3"/>
    </row>
    <row r="168" spans="2:6" ht="18.75">
      <c r="B168" s="3"/>
      <c r="C168" s="3"/>
      <c r="D168" s="3"/>
      <c r="E168" s="3"/>
      <c r="F168" s="3"/>
    </row>
    <row r="169" spans="2:6" ht="18.75">
      <c r="B169" s="3"/>
      <c r="C169" s="3"/>
      <c r="D169" s="3"/>
      <c r="E169" s="3"/>
      <c r="F169" s="3"/>
    </row>
    <row r="170" spans="2:6" ht="18.75">
      <c r="B170" s="3"/>
      <c r="C170" s="3"/>
      <c r="D170" s="3"/>
      <c r="E170" s="3"/>
      <c r="F170" s="3"/>
    </row>
    <row r="171" spans="2:6" ht="18.75">
      <c r="B171" s="3"/>
      <c r="C171" s="3"/>
      <c r="D171" s="3"/>
      <c r="E171" s="3"/>
      <c r="F171" s="3"/>
    </row>
    <row r="172" spans="2:6" ht="18.75">
      <c r="B172" s="3"/>
      <c r="C172" s="3"/>
      <c r="D172" s="3"/>
      <c r="E172" s="3"/>
      <c r="F172" s="3"/>
    </row>
    <row r="173" spans="2:6" ht="18.75">
      <c r="B173" s="3"/>
      <c r="C173" s="3"/>
      <c r="D173" s="3"/>
      <c r="E173" s="3"/>
      <c r="F173" s="3"/>
    </row>
    <row r="174" spans="2:6" ht="18.75">
      <c r="B174" s="3"/>
      <c r="C174" s="3"/>
      <c r="D174" s="3"/>
      <c r="E174" s="3"/>
      <c r="F174" s="3"/>
    </row>
    <row r="175" spans="2:6" ht="18.75">
      <c r="B175" s="3"/>
      <c r="C175" s="3"/>
      <c r="D175" s="3"/>
      <c r="E175" s="3"/>
      <c r="F175" s="3"/>
    </row>
    <row r="176" spans="2:6" ht="18.75">
      <c r="B176" s="3"/>
      <c r="C176" s="3"/>
      <c r="D176" s="3"/>
      <c r="E176" s="3"/>
      <c r="F176" s="3"/>
    </row>
    <row r="177" spans="2:6" ht="18.75">
      <c r="B177" s="3"/>
      <c r="C177" s="3"/>
      <c r="D177" s="3"/>
      <c r="E177" s="3"/>
      <c r="F177" s="3"/>
    </row>
    <row r="178" spans="2:6" ht="18.75">
      <c r="B178" s="3"/>
      <c r="C178" s="3"/>
      <c r="D178" s="3"/>
      <c r="E178" s="3"/>
      <c r="F178" s="3"/>
    </row>
    <row r="179" spans="2:6" ht="18.75">
      <c r="B179" s="3"/>
      <c r="C179" s="3"/>
      <c r="D179" s="3"/>
      <c r="E179" s="3"/>
      <c r="F179" s="3"/>
    </row>
    <row r="180" spans="2:6" ht="18.75">
      <c r="B180" s="3"/>
      <c r="C180" s="3"/>
      <c r="D180" s="3"/>
      <c r="E180" s="3"/>
      <c r="F180" s="3"/>
    </row>
    <row r="181" spans="2:6" ht="18.75">
      <c r="B181" s="3"/>
      <c r="C181" s="3"/>
      <c r="D181" s="3"/>
      <c r="E181" s="3"/>
      <c r="F181" s="3"/>
    </row>
    <row r="182" spans="2:6" ht="18.75">
      <c r="B182" s="3"/>
      <c r="C182" s="3"/>
      <c r="D182" s="3"/>
      <c r="E182" s="3"/>
      <c r="F182" s="3"/>
    </row>
    <row r="183" spans="2:6" ht="18.75">
      <c r="B183" s="3"/>
      <c r="C183" s="3"/>
      <c r="D183" s="3"/>
      <c r="E183" s="3"/>
      <c r="F183" s="3"/>
    </row>
    <row r="184" spans="2:6" ht="18.75">
      <c r="B184" s="3"/>
      <c r="C184" s="3"/>
      <c r="D184" s="3"/>
      <c r="E184" s="3"/>
      <c r="F184" s="3"/>
    </row>
    <row r="185" spans="2:6" ht="18.75">
      <c r="B185" s="3"/>
      <c r="C185" s="3"/>
      <c r="D185" s="3"/>
      <c r="E185" s="3"/>
      <c r="F185" s="3"/>
    </row>
    <row r="186" spans="2:6" ht="18.75">
      <c r="B186" s="3"/>
      <c r="C186" s="3"/>
      <c r="D186" s="3"/>
      <c r="E186" s="3"/>
      <c r="F186" s="3"/>
    </row>
    <row r="187" spans="2:6" ht="18.75">
      <c r="B187" s="3"/>
      <c r="C187" s="3"/>
      <c r="D187" s="3"/>
      <c r="E187" s="3"/>
      <c r="F187" s="3"/>
    </row>
    <row r="188" spans="2:6" ht="18.75">
      <c r="B188" s="3"/>
      <c r="C188" s="3"/>
      <c r="D188" s="3"/>
      <c r="E188" s="3"/>
      <c r="F188" s="3"/>
    </row>
    <row r="189" spans="2:6" ht="18.75">
      <c r="B189" s="3"/>
      <c r="C189" s="3"/>
      <c r="D189" s="3"/>
      <c r="E189" s="3"/>
      <c r="F189" s="3"/>
    </row>
    <row r="190" spans="2:6" ht="18.75">
      <c r="B190" s="3"/>
      <c r="C190" s="3"/>
      <c r="D190" s="3"/>
      <c r="E190" s="3"/>
      <c r="F190" s="3"/>
    </row>
    <row r="191" spans="2:6" ht="18.75">
      <c r="B191" s="3"/>
      <c r="C191" s="3"/>
      <c r="D191" s="3"/>
      <c r="E191" s="3"/>
      <c r="F191" s="3"/>
    </row>
    <row r="192" spans="2:6" ht="18.75">
      <c r="B192" s="3"/>
      <c r="C192" s="3"/>
      <c r="D192" s="3"/>
      <c r="E192" s="3"/>
      <c r="F192" s="3"/>
    </row>
    <row r="193" spans="2:6" ht="18.75">
      <c r="B193" s="3"/>
      <c r="C193" s="3"/>
      <c r="D193" s="3"/>
      <c r="E193" s="3"/>
      <c r="F193" s="3"/>
    </row>
    <row r="194" spans="2:6" ht="18.75">
      <c r="B194" s="3"/>
      <c r="C194" s="3"/>
      <c r="D194" s="3"/>
      <c r="E194" s="3"/>
      <c r="F194" s="3"/>
    </row>
    <row r="195" spans="2:6" ht="18.75">
      <c r="B195" s="3"/>
      <c r="C195" s="3"/>
      <c r="D195" s="3"/>
      <c r="E195" s="3"/>
      <c r="F195" s="3"/>
    </row>
    <row r="196" spans="2:6" ht="18.75">
      <c r="B196" s="3"/>
      <c r="C196" s="3"/>
      <c r="D196" s="3"/>
      <c r="E196" s="3"/>
      <c r="F196" s="3"/>
    </row>
    <row r="197" spans="2:6" ht="18.75">
      <c r="B197" s="3"/>
      <c r="C197" s="3"/>
      <c r="D197" s="3"/>
      <c r="E197" s="3"/>
      <c r="F197" s="3"/>
    </row>
    <row r="198" spans="2:6" ht="18.75">
      <c r="B198" s="3"/>
      <c r="C198" s="3"/>
      <c r="D198" s="3"/>
      <c r="E198" s="3"/>
      <c r="F198" s="3"/>
    </row>
    <row r="199" spans="2:6" ht="18.75">
      <c r="B199" s="3"/>
      <c r="C199" s="3"/>
      <c r="D199" s="3"/>
      <c r="E199" s="3"/>
      <c r="F199" s="3"/>
    </row>
    <row r="200" spans="2:6" ht="18.75">
      <c r="B200" s="3"/>
      <c r="C200" s="3"/>
      <c r="D200" s="3"/>
      <c r="E200" s="3"/>
      <c r="F200" s="3"/>
    </row>
    <row r="201" spans="2:6" ht="18.75">
      <c r="B201" s="3"/>
      <c r="C201" s="3"/>
      <c r="D201" s="3"/>
      <c r="E201" s="3"/>
      <c r="F201" s="3"/>
    </row>
    <row r="202" spans="2:6" ht="18.75">
      <c r="B202" s="3"/>
      <c r="C202" s="3"/>
      <c r="D202" s="3"/>
      <c r="E202" s="3"/>
      <c r="F202" s="3"/>
    </row>
    <row r="203" spans="2:6" ht="18.75">
      <c r="B203" s="3"/>
      <c r="C203" s="3"/>
      <c r="D203" s="3"/>
      <c r="E203" s="3"/>
      <c r="F203" s="3"/>
    </row>
    <row r="204" spans="2:6" ht="18.75">
      <c r="B204" s="3"/>
      <c r="C204" s="3"/>
      <c r="D204" s="3"/>
      <c r="E204" s="3"/>
      <c r="F204" s="3"/>
    </row>
    <row r="205" spans="2:6" ht="18.75">
      <c r="B205" s="3"/>
      <c r="C205" s="3"/>
      <c r="D205" s="3"/>
      <c r="E205" s="3"/>
      <c r="F205" s="3"/>
    </row>
    <row r="206" spans="2:6" ht="18.75">
      <c r="B206" s="3"/>
      <c r="C206" s="3"/>
      <c r="D206" s="3"/>
      <c r="E206" s="3"/>
      <c r="F206" s="3"/>
    </row>
    <row r="207" spans="2:6" ht="18.75">
      <c r="B207" s="3"/>
      <c r="C207" s="3"/>
      <c r="D207" s="3"/>
      <c r="E207" s="3"/>
      <c r="F207" s="3"/>
    </row>
    <row r="208" spans="2:6" ht="18.75">
      <c r="B208" s="3"/>
      <c r="C208" s="3"/>
      <c r="D208" s="3"/>
      <c r="E208" s="3"/>
      <c r="F208" s="3"/>
    </row>
    <row r="209" spans="2:6" ht="18.75">
      <c r="B209" s="3"/>
      <c r="C209" s="3"/>
      <c r="D209" s="3"/>
      <c r="E209" s="3"/>
      <c r="F209" s="3"/>
    </row>
    <row r="210" spans="2:6" ht="18.75">
      <c r="B210" s="3"/>
      <c r="C210" s="3"/>
      <c r="D210" s="3"/>
      <c r="E210" s="3"/>
      <c r="F210" s="3"/>
    </row>
    <row r="211" spans="2:6" ht="18.75">
      <c r="B211" s="3"/>
      <c r="C211" s="3"/>
      <c r="D211" s="3"/>
      <c r="E211" s="3"/>
      <c r="F211" s="3"/>
    </row>
    <row r="212" spans="2:6" ht="18.75">
      <c r="B212" s="3"/>
      <c r="C212" s="3"/>
      <c r="D212" s="3"/>
      <c r="E212" s="3"/>
      <c r="F212" s="3"/>
    </row>
    <row r="213" spans="2:6" ht="18.75">
      <c r="B213" s="3"/>
      <c r="C213" s="3"/>
      <c r="D213" s="3"/>
      <c r="E213" s="3"/>
      <c r="F213" s="3"/>
    </row>
    <row r="214" spans="2:6" ht="18.75">
      <c r="B214" s="3"/>
      <c r="C214" s="3"/>
      <c r="D214" s="3"/>
      <c r="E214" s="3"/>
      <c r="F214" s="3"/>
    </row>
    <row r="215" spans="2:6" ht="18.75">
      <c r="B215" s="3"/>
      <c r="C215" s="3"/>
      <c r="D215" s="3"/>
      <c r="E215" s="3"/>
      <c r="F215" s="3"/>
    </row>
    <row r="216" spans="2:6" ht="18.75">
      <c r="B216" s="3"/>
      <c r="C216" s="3"/>
      <c r="D216" s="3"/>
      <c r="E216" s="3"/>
      <c r="F216" s="3"/>
    </row>
    <row r="217" spans="2:6" ht="18.75">
      <c r="B217" s="3"/>
      <c r="C217" s="3"/>
      <c r="D217" s="3"/>
      <c r="E217" s="3"/>
      <c r="F217" s="3"/>
    </row>
    <row r="218" spans="2:6" ht="18.75">
      <c r="B218" s="3"/>
      <c r="C218" s="3"/>
      <c r="D218" s="3"/>
      <c r="E218" s="3"/>
      <c r="F218" s="3"/>
    </row>
    <row r="219" spans="2:6" ht="18.75">
      <c r="B219" s="3"/>
      <c r="C219" s="3"/>
      <c r="D219" s="3"/>
      <c r="E219" s="3"/>
      <c r="F219" s="3"/>
    </row>
    <row r="220" spans="2:6" ht="18.75">
      <c r="B220" s="3"/>
      <c r="C220" s="3"/>
      <c r="D220" s="3"/>
      <c r="E220" s="3"/>
      <c r="F220" s="3"/>
    </row>
    <row r="221" spans="2:6" ht="18.75">
      <c r="B221" s="3"/>
      <c r="C221" s="3"/>
      <c r="D221" s="3"/>
      <c r="E221" s="3"/>
      <c r="F221" s="3"/>
    </row>
    <row r="222" spans="2:6" ht="18.75">
      <c r="B222" s="3"/>
      <c r="C222" s="3"/>
      <c r="D222" s="3"/>
      <c r="E222" s="3"/>
      <c r="F222" s="3"/>
    </row>
    <row r="223" spans="2:6" ht="18.75">
      <c r="B223" s="3"/>
      <c r="C223" s="3"/>
      <c r="D223" s="3"/>
      <c r="E223" s="3"/>
      <c r="F223" s="3"/>
    </row>
    <row r="224" spans="2:6" ht="18.75">
      <c r="B224" s="3"/>
      <c r="C224" s="3"/>
      <c r="D224" s="3"/>
      <c r="E224" s="3"/>
      <c r="F224" s="3"/>
    </row>
  </sheetData>
  <sheetProtection/>
  <mergeCells count="20">
    <mergeCell ref="A7:G7"/>
    <mergeCell ref="A8:G8"/>
    <mergeCell ref="A1:G1"/>
    <mergeCell ref="A2:G2"/>
    <mergeCell ref="A3:G3"/>
    <mergeCell ref="A4:G4"/>
    <mergeCell ref="A5:G5"/>
    <mergeCell ref="A6:G6"/>
    <mergeCell ref="A10:G10"/>
    <mergeCell ref="A11:G11"/>
    <mergeCell ref="A12:G12"/>
    <mergeCell ref="A13:G13"/>
    <mergeCell ref="A14:G14"/>
    <mergeCell ref="A15:G15"/>
    <mergeCell ref="A17:G17"/>
    <mergeCell ref="A19:G19"/>
    <mergeCell ref="A16:G16"/>
    <mergeCell ref="A18:G18"/>
    <mergeCell ref="A138:F138"/>
    <mergeCell ref="A21:G21"/>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2022-09-16T10:11:56Z</dcterms:modified>
  <cp:category/>
  <cp:version/>
  <cp:contentType/>
  <cp:contentStatus/>
</cp:coreProperties>
</file>