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455" activeTab="0"/>
  </bookViews>
  <sheets>
    <sheet name="Прил.№ 8 Ведомств 2020 год" sheetId="1" r:id="rId1"/>
  </sheets>
  <definedNames>
    <definedName name="_xlnm.Print_Titles" localSheetId="0">'Прил.№ 8 Ведомств 2020 год'!$24:$24</definedName>
  </definedNames>
  <calcPr fullCalcOnLoad="1"/>
</workbook>
</file>

<file path=xl/sharedStrings.xml><?xml version="1.0" encoding="utf-8"?>
<sst xmlns="http://schemas.openxmlformats.org/spreadsheetml/2006/main" count="626" uniqueCount="281">
  <si>
    <t>1</t>
  </si>
  <si>
    <t>2</t>
  </si>
  <si>
    <t>3</t>
  </si>
  <si>
    <t>4</t>
  </si>
  <si>
    <t>5</t>
  </si>
  <si>
    <t>6</t>
  </si>
  <si>
    <t>035</t>
  </si>
  <si>
    <t>00</t>
  </si>
  <si>
    <t>00 0 00 00000</t>
  </si>
  <si>
    <t>000</t>
  </si>
  <si>
    <t>01</t>
  </si>
  <si>
    <t>02</t>
  </si>
  <si>
    <t>04</t>
  </si>
  <si>
    <t>05</t>
  </si>
  <si>
    <t>11</t>
  </si>
  <si>
    <t>13</t>
  </si>
  <si>
    <t>08</t>
  </si>
  <si>
    <t>09</t>
  </si>
  <si>
    <t>03</t>
  </si>
  <si>
    <t>07</t>
  </si>
  <si>
    <t>10</t>
  </si>
  <si>
    <t>Совет Южского городского поселения Южского муниципального района</t>
  </si>
  <si>
    <t>12</t>
  </si>
  <si>
    <t>Администрация Южского муниципального района</t>
  </si>
  <si>
    <r>
      <t xml:space="preserve">Всего: </t>
    </r>
  </si>
  <si>
    <t xml:space="preserve">Поддержка талантливой молодежи (Предоставление субсидий бюджетным, автономным учреждениям и иным некоммерческим организациям) </t>
  </si>
  <si>
    <t xml:space="preserve">Проведение спортивно-оздоровительных и спортивно-массовых мероприятий (Закупка товаров, работ и услуг для обеспечения государственных (муниципальных) нужд) </t>
  </si>
  <si>
    <t xml:space="preserve">Увеличение обеспеченности населения объектами спортивной инфраструктуры (Закупка товаров, работ и услуг для обеспечения государственных (муниципальных) нужд) </t>
  </si>
  <si>
    <t>Обеспечение деятельности учреждений культуры Южского городского поселения Южского муниципального района (Предоставление субсидий бюджетным, автономным учреждениям и иным некоммерческим организациям)</t>
  </si>
  <si>
    <t>Обеспечение деятельности учреждений культуры Южского городского поселения Южского муниципального района в части софинансирования расходов, связанных с поэтапным доведением средней заработной платы работников культуры муниципальных учреждений культуры Ивановской области до средней заработной платы в Ивановской области за счет средств бюджета поселения (Предоставление субсидий бюджетным, автономным учреждениям и иным некоммерческим организациям)</t>
  </si>
  <si>
    <t>Обеспечение функционирования главы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</si>
  <si>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>Обеспечение функционирования Совета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  <r>
      <rPr>
        <i/>
        <sz val="10"/>
        <rFont val="Times New Roman"/>
        <family val="1"/>
      </rPr>
      <t xml:space="preserve"> </t>
    </r>
  </si>
  <si>
    <t>Обеспечение функционирования Совета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</si>
  <si>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 xml:space="preserve">03 2 01 20300 </t>
  </si>
  <si>
    <t>01 1 02 20010</t>
  </si>
  <si>
    <t xml:space="preserve">01 2 01 20020 </t>
  </si>
  <si>
    <t>Проведение мероприятий  среди молодежи  (Предоставление субсидий бюджетным, автономным учреждениям и иным некоммерческим организациям)</t>
  </si>
  <si>
    <t>01 2 01 20030</t>
  </si>
  <si>
    <t xml:space="preserve">01 2 01 20040 </t>
  </si>
  <si>
    <t>01 2 01 20050</t>
  </si>
  <si>
    <t xml:space="preserve">01 2 01 20060 </t>
  </si>
  <si>
    <t xml:space="preserve">01 2 01 00010 </t>
  </si>
  <si>
    <t>01 2 01 S0340</t>
  </si>
  <si>
    <t>31 9 00 66010</t>
  </si>
  <si>
    <t xml:space="preserve">Резервный фонд Администрации Южского муниципального района (Иные бюджетные ассигнования) </t>
  </si>
  <si>
    <t>Мероприятия по профилактике правонарушений, терроризма и экстремизма на территории Южского городского поселения (Закупка товаров, работ и услуг для обеспечения государственных (муниципальных) нужд)</t>
  </si>
  <si>
    <t xml:space="preserve">03 1 01 20270 </t>
  </si>
  <si>
    <t>14</t>
  </si>
  <si>
    <t>Мероприятия по  развитию системы гражданской обороны, предупреждению и ликвидации чрезвычайных ситуаций, обеспечению безопасности людей на водных объектах Южского городского поселения, охране их жизни и здоровья (Закупка товаров, работ и услуг для обеспечения государственных (муниципальных) нужд)</t>
  </si>
  <si>
    <t>03 2 01 20290</t>
  </si>
  <si>
    <t xml:space="preserve">Мероприятия, направленные на обеспечение первичных мер пожарной безопасности в границах населенных пунктов Южского городского поселения (Закупка товаров, работ и услуг для обеспечения государственных (муниципальных) нужд) </t>
  </si>
  <si>
    <t xml:space="preserve">03 2 01 20280 </t>
  </si>
  <si>
    <t>Оценка недвижимости (Закупка товаров, работ и услуг для обеспечения государственных (муниципальных) нужд)</t>
  </si>
  <si>
    <t>02 7 01 20220</t>
  </si>
  <si>
    <t xml:space="preserve">Организация проведения кадастровых работ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 </t>
  </si>
  <si>
    <t xml:space="preserve">02 7 01 20230 </t>
  </si>
  <si>
    <t>Организация проведения работ по технической инвентаризации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</t>
  </si>
  <si>
    <t>02 7 01 20240</t>
  </si>
  <si>
    <t>Организация проведения кадастровых работ и государственного кадастрового учета земельных участков (Закупка товаров, работ и услуг для обеспечения государственных (муниципальных) нужд)</t>
  </si>
  <si>
    <t>02 7 02 20250</t>
  </si>
  <si>
    <t xml:space="preserve">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 (Закупка товаров, работ и услуг для обеспечения государственных (муниципальных) нужд) </t>
  </si>
  <si>
    <t xml:space="preserve">02 7 03 20260 </t>
  </si>
  <si>
    <t>Обеспечение дорожной деятельности (Закупка товаров, работ и услуг для обеспечения государственных (муниципальных) нужд)</t>
  </si>
  <si>
    <t xml:space="preserve">02 3 01 20190 </t>
  </si>
  <si>
    <t xml:space="preserve">Капитальный ремонт и ремонт автомобильных дорог общего пользования, ремонт тротуаров, капитальный ремонт и ремонт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 </t>
  </si>
  <si>
    <t xml:space="preserve">02 3 01 20200 </t>
  </si>
  <si>
    <t>Обеспечение улучшения организации дорожного движения  (Закупка товаров, работ и услуг для обеспечения государственных (муниципальных) нужд)</t>
  </si>
  <si>
    <t>02 4 01 20210</t>
  </si>
  <si>
    <t>Капитальный ремонт, ремонт и содержание жилищного фонда (Закупка товаров, работ и услуг для обеспечения государственных (муниципальных) нужд)</t>
  </si>
  <si>
    <t xml:space="preserve">02 1 01 20080 </t>
  </si>
  <si>
    <t>Капитальный ремонт общего имущества многоквартирных домов, в соответствии с региональной программой капитального ремонта общего имущества (Закупка товаров, работ и услуг для обеспечения государственных (муниципальных) нужд)</t>
  </si>
  <si>
    <t xml:space="preserve">02 1 01 20090 </t>
  </si>
  <si>
    <t>Предоставление статистической отчетности "Форма №1-Жилфонд" (Закупка товаров, работ и услуг для обеспечения государственных (муниципальных) нужд)</t>
  </si>
  <si>
    <t xml:space="preserve">02 1 01 20110 </t>
  </si>
  <si>
    <t>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 (Иные бюджетные ассигнования)</t>
  </si>
  <si>
    <t>02 6 01 60030</t>
  </si>
  <si>
    <t xml:space="preserve">02 2 01 20140 </t>
  </si>
  <si>
    <t>Мероприятия по озеленению территории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</si>
  <si>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 xml:space="preserve">02 2 01 20150 </t>
  </si>
  <si>
    <t xml:space="preserve">Мероприятия по уличному освещению Южского городского поселения Южского муниципального района (Закупка товаров, работ и услуг для обеспечения государственных (муниципальных) нужд) </t>
  </si>
  <si>
    <t xml:space="preserve">02 2 01 20160 </t>
  </si>
  <si>
    <t>Прочие мероприятия  в области благоустройства (Закупка товаров, работ и услуг для обеспечения государственных (муниципальных) нужд)</t>
  </si>
  <si>
    <t xml:space="preserve">02 2 01 20170 </t>
  </si>
  <si>
    <t>Рекультивация свалки твердых бытовых отходов (Закупка товаров, работ и услуг для обеспечения государственных (муниципальных) нужд)</t>
  </si>
  <si>
    <t xml:space="preserve">02 2 01 20180 </t>
  </si>
  <si>
    <t>30 9 00 00200</t>
  </si>
  <si>
    <t>30 9 00 00210</t>
  </si>
  <si>
    <t xml:space="preserve"> Южского городского</t>
  </si>
  <si>
    <t>поселения Южского</t>
  </si>
  <si>
    <t>муниципального района</t>
  </si>
  <si>
    <t>"О бюджете Южского</t>
  </si>
  <si>
    <t>городского поселения</t>
  </si>
  <si>
    <t>Организация дополнительного пенсионного обеспечения отдельных категорий граждан (Социальное обеспечение и иные выплаты населению)</t>
  </si>
  <si>
    <t xml:space="preserve">Предоставление за счет средств Южского городского поселения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 </t>
  </si>
  <si>
    <t>Мероприятия по содержанию территории Южского городского поселения, а также проектированию, созданию, реконструкции, капитальному ремонту, ремонту и содержанию объектов благоустройства (Закупка товаров, работ и услуг для обеспечения государственных (муниципальных) нужд)</t>
  </si>
  <si>
    <t>Обеспечение деятельности муниципального казенного учреждения "Управление городского хозяйства"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</si>
  <si>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казенного учреждения "Управление городского хозяйства" (Закупка товаров, работ и услуг для обеспечения государственных (муниципальных) нужд)</t>
  </si>
  <si>
    <t>02 8 01 00220</t>
  </si>
  <si>
    <t>к решению Совета</t>
  </si>
  <si>
    <t xml:space="preserve">04 1 01 L4970 </t>
  </si>
  <si>
    <r>
      <t>Организация массовых, культурно-зрелищных мероприятий (Предоставление субсидий бюджетным, автономным учреждениям и иным некоммерческим организациям)</t>
    </r>
  </si>
  <si>
    <t xml:space="preserve">Предоставление социальных выплат молодым семьям на приобретение (строительство) жилого помещения (Социальное обеспечение и иные выплаты населению) </t>
  </si>
  <si>
    <t>Выполнение работ, связанных с осуществлением регулируемых перевозок по регулируемым тарифам по муниципальным маршрутам Южского городского поселения (Закупка товаров, работ и услуг для обеспечения государственных (муниципальных) нужд)</t>
  </si>
  <si>
    <t>02 3 02 20860</t>
  </si>
  <si>
    <t>Ведомственная структура расходов бюджета Южского городского поселения на 2020 год</t>
  </si>
  <si>
    <t>Наименование</t>
  </si>
  <si>
    <t>Код главного распорядителя</t>
  </si>
  <si>
    <t>Раздел</t>
  </si>
  <si>
    <t>Подраздел</t>
  </si>
  <si>
    <t>Целевая статья</t>
  </si>
  <si>
    <t>Вид расходов</t>
  </si>
  <si>
    <t>Сумма, руб.</t>
  </si>
  <si>
    <t>на 2020 год и на плановый</t>
  </si>
  <si>
    <t>период 2021 и 2022 годов"</t>
  </si>
  <si>
    <t xml:space="preserve">Обеспечение проведения выборов (Иные бюджетные ассигнования) </t>
  </si>
  <si>
    <t>31 9 00 90070</t>
  </si>
  <si>
    <t xml:space="preserve">Содержание и обслуживание казны (Иные бюджетные ассигнования) </t>
  </si>
  <si>
    <t>31 9 00 20340</t>
  </si>
  <si>
    <t xml:space="preserve">31 9 00 20730 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</si>
  <si>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дорожного хозяйства (Закупка товаров, работ и услуг для обеспечения государственных (муниципальных) нужд)</t>
  </si>
  <si>
    <t>Обустройство тротуара по ул. Глушицкий проезд в г. Южа, по решению суда от 05 апреля 2017 года, дело № 2а-184/2017 (Закупка товаров, работ и услуг для обеспечения государственных (муниципальных) нужд)</t>
  </si>
  <si>
    <t xml:space="preserve">02 3 01 20690 </t>
  </si>
  <si>
    <t>02 3 01 20990</t>
  </si>
  <si>
    <t>Прочие мероприятия в области коммунального хозяйства (Закупка товаров, работ и услуг для обеспечения государственных (муниципальных) нужд)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</si>
  <si>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жилищно-коммунального хозяйства (Закупка товаров, работ и услуг для обеспечения государственных (муниципальных) нужд) </t>
  </si>
  <si>
    <t xml:space="preserve">02 1 01 20120 </t>
  </si>
  <si>
    <t>02 1 01 20680</t>
  </si>
  <si>
    <t>02 1 01 20830</t>
  </si>
  <si>
    <t>02 1 01 40020</t>
  </si>
  <si>
    <t>Выполнение работ по установке охранного оборудования и заключение договора на охрану объекта по адресу: г. Южа, ул. Лермонтова, д. 4Б (Закупка товаров, работ и услуг для обеспечения государственных (муниципальных) нужд)</t>
  </si>
  <si>
    <t>31 9 00 20670</t>
  </si>
  <si>
    <t>Разработка дизайн-проектов по благоустройству территорий в Южском городском поселении (Закупка товаров, работ и услуг для обеспечения государственных (муниципальных) нужд)</t>
  </si>
  <si>
    <t>02 2 01 20480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</si>
  <si>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(Закупка товаров, работ и услуг для обеспечения государственных (муниципальных) нужд)</t>
  </si>
  <si>
    <t>06 1 F2 54240</t>
  </si>
  <si>
    <t>Поддержка театрального движения Южского городского поселения и деятельности Южского народного театра (Предоставление субсидий бюджетным, автономным учреждениям и иным некоммерческим организациям)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</si>
  <si>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</si>
  <si>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01 2 01 20870</t>
  </si>
  <si>
    <t>01 2 01 80340</t>
  </si>
  <si>
    <t xml:space="preserve">Взносы в Ассоциацию "Совет муниципальных образований Ивановской области" (Иные бюджетные ассигнования) </t>
  </si>
  <si>
    <t>30 9 00 90030</t>
  </si>
  <si>
    <t>Капитальный ремонт крыши здания котельной № 1, расположенной по адресу: Ивановская область, г. Южа, ул. Советская, д. 44, по решению суда, дело № 2а-521/2016 (Закупка товаров, работ и услуг для обеспечения государственных (муниципальных) нужд)</t>
  </si>
  <si>
    <t xml:space="preserve">Организация массовых, культурно-зрелищных мероприятий  (Предоставление субсидий бюджетным, автономным учреждениям и иным некоммерческим организациям) </t>
  </si>
  <si>
    <t>03 1 01 21090</t>
  </si>
  <si>
    <t>Выполнение работ по разработке проекта по ремонту автомобильных дорог на территории Южского городского поселения (Закупка товаров, работ и услуг для обеспечения государственных (муниципальных) нужд)</t>
  </si>
  <si>
    <t>02 3 01 21060</t>
  </si>
  <si>
    <t>Выполнение работ по разработке проектно-сметной документации на обустройство наружного искусственного освещения участка автомобильной дороги в г. Южа по ул. Речная (от пересечения с ул. Глушицкий проезд до плотины озера Вазаль), по решению суда от 11 октября 2018 года, дело № 2-647/2018 (Закупка товаров, работ и услуг для обеспечения государственных (муниципальных) нужд)</t>
  </si>
  <si>
    <t>02 3 01 21080</t>
  </si>
  <si>
    <t>Предоставление 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</si>
  <si>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02 1 01 60040</t>
  </si>
  <si>
    <t>Оказание услуг по захоронению умерших (погибших), согласно гарантированному перечню услуг по погребению на территории Южского городского поселения  (Закупка товаров, работ и услуг для обеспечения государственных (муниципальных) нужд)</t>
  </si>
  <si>
    <t>31 9 00 20960</t>
  </si>
  <si>
    <t>Укрепление материально-технической базы муниципальных учреждений культуры  (Муниципальное бюджетное учреждение культуры "Южская клубная система" текущий ремонт котельной клуба д. Нефедово) (Предоставление субсидий бюджетным, автономным учреждениям и иным некоммерческим организациям)</t>
  </si>
  <si>
    <t xml:space="preserve">Комитет по управлению муниципальным имуществом администрации Южского муниципального района Ивановской области </t>
  </si>
  <si>
    <t>041</t>
  </si>
  <si>
    <t xml:space="preserve">Управление жилищно-коммунального хозяйства Администрации Южского муниципального района </t>
  </si>
  <si>
    <t>044</t>
  </si>
  <si>
    <t>Приобретение товаров и оказание услуг по организации канала связи для системы видеонаблюдения на территории Южского городского поселения (Закупка товаров, работ и услуг для обеспечения государственных (муниципальных) нужд)</t>
  </si>
  <si>
    <r>
      <t>от</t>
    </r>
    <r>
      <rPr>
        <u val="single"/>
        <sz val="14"/>
        <rFont val="Times New Roman"/>
        <family val="1"/>
      </rPr>
      <t xml:space="preserve"> 18.12.2019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69</t>
    </r>
  </si>
  <si>
    <t>Оплата юридических услуг и иных услуг, связанных с представлением интересов Администрации Южского муниципального района (Закупка товаров, работ и услуг для обеспечения государственных (муниципальных) нужд)</t>
  </si>
  <si>
    <t>02 3 01 21070</t>
  </si>
  <si>
    <t>Выполнение работ по топографической съемке автомобильных дорог Южского городского поселения (Закупка товаров, работ и услуг для обеспечения государственных (муниципальных) нужд)</t>
  </si>
  <si>
    <t>Содержание жилых помещений, находящихся в муниципальной собственности, без договора социального найма (Закупка товаров, работ и услуг для обеспечения государственных (муниципальных) нужд)</t>
  </si>
  <si>
    <t>02 1 01 20820</t>
  </si>
  <si>
    <t>02 1 01 21110</t>
  </si>
  <si>
    <t>Выполнение работ по капитальному ремонту тепловой камеры, расположенной у многоквартирного дома № 11 по ул. Механизаторов (в 6 метрах от стены дома со стороны наземной части сети теплоснабжения) г. Южа Ивановской области, путём восстановления изоляции оборудования, находящегося в камере и путём закрытия камеры, по решению суда от 01 августа 2019 года, дело № 2-422/2019 (Закупка товаров, работ и услуг для обеспечения государственных (муниципальных) нужд)</t>
  </si>
  <si>
    <t>02 2 01 21120</t>
  </si>
  <si>
    <t>Благоустройство (Приобретение и установка детской игровой площадки по адресу: Глушицкий проезд, д. 5 и д. 7) (Закупка товаров, работ и услуг для обеспечения государственных (муниципальных) нужд)</t>
  </si>
  <si>
    <t>31 9 00 S2000</t>
  </si>
  <si>
    <t>02 1 01 20950</t>
  </si>
  <si>
    <t>Выполнение работ по оборудованию котельной № 3, расположенной по адресу: Ивановская область, г. Южа, ул. Механизаторов, д. 3, резервным источником электроснабжения, по решению суда от 28 июля 2016 года, дело № 2-598/2015 (Закупка товаров, работ и услуг для обеспечения государственных (муниципальных) нужд)</t>
  </si>
  <si>
    <t>Проект благоустройства общественных пространств г. Южи  (Закупка товаров, работ и услуг для обеспечения государственных (муниципальных) нужд)</t>
  </si>
  <si>
    <t>06 1 01 21140</t>
  </si>
  <si>
    <t>Выполнение комплекса работ по благоустройству общественных пространств г. Южи (Закупка товаров, работ и услуг для обеспечения государственных (муниципальных) нужд)</t>
  </si>
  <si>
    <t>Финансовый отдел администрации Южского муниципального района</t>
  </si>
  <si>
    <t>037</t>
  </si>
  <si>
    <t>Уплата процентов за пользование бюджетным кредитом (Обслуживание государственного (муниципального) долга)</t>
  </si>
  <si>
    <t>31 9 00 20620</t>
  </si>
  <si>
    <t>02 1 01 21130</t>
  </si>
  <si>
    <t>02 4 01 21150</t>
  </si>
  <si>
    <t>Выполнение работ по нанесению линий дорожной разметки (Закупка товаров, работ и услуг для обеспечения государственных (муниципальных) нужд)</t>
  </si>
  <si>
    <t>06 1 F2 55550</t>
  </si>
  <si>
    <t>Реализация программ формирования современной городской среды  (Закупка товаров, работ и услуг для обеспечения государственных (муниципальных) нужд)</t>
  </si>
  <si>
    <t>02 3 01 S0510</t>
  </si>
  <si>
    <t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</t>
  </si>
  <si>
    <t>06 1 01 21160</t>
  </si>
  <si>
    <t>Выполнение работ по разработке чертежей МАФ для проекта комплексного благоустройства городского центра города Южи (Закупка товаров, работ и услуг для обеспечения государственных (муниципальных) нужд)</t>
  </si>
  <si>
    <t>Проведение ремонта участка тепловой сети на пл. Ленина г. Южа (Закупка товаров, работ и услуг для обеспечения государственных (муниципальных) нужд)</t>
  </si>
  <si>
    <t xml:space="preserve">Строительство центральной линии водоснабжения по улицам Футбольная и Фридриха Энгельса г. Южа, по решениям суда от 16 марта 2017 года, дело № 2а-140/2017 и от 12 апреля 2017 года, дело № 2а-180/2017 (Капитальные вложения в объекты  государственной (муниципальной) собственности) </t>
  </si>
  <si>
    <t>31 9 00 21170</t>
  </si>
  <si>
    <t>Консультационные услуги по организации заключения концессионного соглашения в отношении объектов теплоснабжения, находящихся в муниципальной собственности Южского городского поселения (Закупка товаров, работ и услуг для обеспечения государственных (муниципальных) нужд)</t>
  </si>
  <si>
    <t xml:space="preserve">Укрепление материально-технической базы муниципальных учреждений культуры Ивановской области (Предоставление субсидий бюджетным, автономным учреждениям и иным некоммерческим организациям) </t>
  </si>
  <si>
    <t>01 2 01 S1980</t>
  </si>
  <si>
    <t xml:space="preserve">Мероприятия по уличному освещению Южского городского поселения Южского муниципального района (Иные бюджетные ассигнования) </t>
  </si>
  <si>
    <t>31 9 00 90100</t>
  </si>
  <si>
    <t>31 9 00 90080</t>
  </si>
  <si>
    <t>31 9 00 90090</t>
  </si>
  <si>
    <t>31 9 00 90110</t>
  </si>
  <si>
    <t>01 2 01 S1981</t>
  </si>
  <si>
    <t>01 2 01 21180</t>
  </si>
  <si>
    <t>Проведение государственной экспертизы на проведение восстановительных работ (установка мемориального памятника) (Закупка товаров, работ и услуг для обеспечения государственных (муниципальных) нужд)</t>
  </si>
  <si>
    <t>31 9 00 90120</t>
  </si>
  <si>
    <t xml:space="preserve">Исполнительский сбор по постановлению судебного пристава-исполнителя о взыскании исполнительского сбора от 17.07.2019 г., по делу № 2а-521/2016  (Иные бюджетные ассигнования) </t>
  </si>
  <si>
    <t xml:space="preserve">Исполнительский сбор по постановлению судебного пристава-исполнителя о взыскании исполнительского сбора от 24.10.2019 г. № 37023/19/227188 , по делу № 2-165/2017 (Иные бюджетные ассигнования) </t>
  </si>
  <si>
    <t xml:space="preserve">Исполнительский сбор по постановлению судебного пристава-исполнителя о взыскании исполнительского сбора от 24.10.2019 г., по делу № 2а-184/2017  (Иные бюджетные ассигнования) </t>
  </si>
  <si>
    <t xml:space="preserve">Исполнительский сбор по постановлению судебного пристава-исполнителя о взыскании исполнительского сбора от 22.01.2019 г. № 37023/19/127687, по делу № 2а-521/2016 (Иные бюджетные ассигнования) </t>
  </si>
  <si>
    <t xml:space="preserve">Исполнительский сбор по постановлению судебного пристава-исполнителя о взыскании исполнительского сбора от 02.12.2019 г., по делу № 2а-140/2017 (Иные бюджетные ассигнования) </t>
  </si>
  <si>
    <t>31 9 00 51200</t>
  </si>
  <si>
    <t>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</si>
  <si>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 (Закупка товаров, работ и услуг для обеспечения государственных (муниципальных) нужд)</t>
  </si>
  <si>
    <t>02 7 03 21200</t>
  </si>
  <si>
    <t xml:space="preserve">Разработка карт для установления границ Южского городского поселения (Закупка товаров, работ и услуг для обеспечения государственных (муниципальных) нужд) </t>
  </si>
  <si>
    <t>31 9 00 21190</t>
  </si>
  <si>
    <t>31 9 00 21210</t>
  </si>
  <si>
    <t>Разработка генеральной схемы очистки территории Южского городского поселения по решению суда  дело № 2а-47/2017 от 19.01.2017  (Закупка товаров, работ и услуг для обеспечения государственных (муниципальных) нужд)</t>
  </si>
  <si>
    <t>Проведение аварийно-восстановительных работ кровли здания многоквартирного жилого дома, расположенного по адресу: Южский район, г. Южа, ул. Глушицкий пр., д. 4, поврежденной вследствие неблагоприятных погодных условий (порывистого ветра) 23.04.2020 года (Закупка товаров, работ и услуг для обеспечения государственных (муниципальных) нужд)</t>
  </si>
  <si>
    <t>31 9 00 90130</t>
  </si>
  <si>
    <t xml:space="preserve">Уплата административного штрафа, предусмотренного ч.1 ст. 12.34 КоАп РФ, в соответствии  с постановлением мирового судьи судебного участка  № 3 Палехского судебного района в Ивановской области от 26.05.2020 (Иные бюджетные ассигнования) </t>
  </si>
  <si>
    <t>02 1 01 21220</t>
  </si>
  <si>
    <t>Разработка проектно-сметной  документации на капитальный ремонт участка сети теплоснабжения 4 очереди (кадастровый номер участка 37:21:060103:80), расположенной  по адресу: г. Южа, ул. Лермонтова- Калинина-Серова-Осипенко-Мира (Закупка товаров, работ и услуг для обеспечения государственных (муниципальных) нужд)</t>
  </si>
  <si>
    <t>06 1 01 21230</t>
  </si>
  <si>
    <t>06 1 01 21240</t>
  </si>
  <si>
    <t>Осуществление строительного контроля, в рамках реализации программ формирования современной городской среды (Закупка товаров, работ и услуг для обеспечения государственных (муниципальных) нужд)</t>
  </si>
  <si>
    <t>Осуществление авторского надзора в рамках реализации программ формирования современной городской среды (Закупка товаров, работ и услуг для обеспечения государственных (муниципальных) нужд)</t>
  </si>
  <si>
    <t>06 1 F2 S5100</t>
  </si>
  <si>
    <t>к решению Совета Южского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</si>
  <si>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</si>
  <si>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18.12.2019 № 69   
"О бюджете Южского городского</t>
  </si>
  <si>
    <t xml:space="preserve"> поселения на 2020 год и на</t>
  </si>
  <si>
    <t>плановый период 2021 и 2022 годов""</t>
  </si>
  <si>
    <t>"Приложение № 8</t>
  </si>
  <si>
    <t>"</t>
  </si>
  <si>
    <t>02 3 01 21270</t>
  </si>
  <si>
    <t>Устройство наружного искусственного освещения участка автомобильной дороги в г. Южа по ул. Речная (от пересечения с ул. Глушицкий проезд до плотины озера Вазаль), по решению суда от 11 октября 2018 года, дело № 2-647/2018 (Закупка товаров, работ и услуг для обеспечения государственных (муниципальных) нужд)</t>
  </si>
  <si>
    <t>31 9 00 20720</t>
  </si>
  <si>
    <t>Организация повышения квалификации работников казенных учреждений (Закупка товаров, работ и услуг для обеспечения государственных (муниципальных) нужд)</t>
  </si>
  <si>
    <t>800</t>
  </si>
  <si>
    <t>06</t>
  </si>
  <si>
    <t>02 9 01 60050</t>
  </si>
  <si>
    <t>Субсидии муниципальному унитарному предприятию на возмещение затрат по содержанию плотины на р. Пионерка (оз. Вазаль) (Иные бюджетные ассигнования)</t>
  </si>
  <si>
    <t>02 2 01 21260</t>
  </si>
  <si>
    <t>Содержание и ремонт нецентрализованных источников водоснабжения (Закупка товаров, работ и услуг для обеспечения государственных (муниципальных) нужд)</t>
  </si>
  <si>
    <t>Реализация проектов развития территорий муниципальных образований Ивановской области, основанных на местных инициативах (Закупка товаров, работ и услуг для обеспечения государственных (муниципальных) нужд)</t>
  </si>
  <si>
    <t>02 3 01 86500</t>
  </si>
  <si>
    <t>02 3 01 86501</t>
  </si>
  <si>
    <t>Финансовое обеспечение дорожной деятельности на автомобильных дорогах общего пользования местного значения (Ремонт автомобильных дорог на территории Южского городского поселения. Улица Фрунзе) (Закупка товаров, работ и услуг для обеспечения государственных (муниципальных) нужд)</t>
  </si>
  <si>
    <t>Финансовое обеспечение дорожной деятельности на автомобильных дорогах общего пользования местного значения (Ремонт автомобильных дорог на территории Южского городского поселения. Улица Арсеньевка) (Закупка товаров, работ и услуг для обеспечения государственных (муниципальных) нужд)</t>
  </si>
  <si>
    <t>01 4 01 21290</t>
  </si>
  <si>
    <t>Выполнение работ по установке памятника ветерану ВОВ (Закупка товаров, работ и услуг для обеспечения государственных (муниципальных) нужд)</t>
  </si>
  <si>
    <t>02 3 01 21300</t>
  </si>
  <si>
    <t>02 3 01 21310</t>
  </si>
  <si>
    <t>Согласование по обустройству тротуара с правой и левой стороны автомобильной дороги на ул. Калинина г. Южа (Закупка товаров, работ и услуг для обеспечения государственных (муниципальных) нужд)</t>
  </si>
  <si>
    <t>Выполнение работ по обследованию мостовых сооружений по ул. Красный проезд и ул. Глушицкий проезд в г. Южа (Закупка товаров, работ и услуг для обеспечения государственных (муниципальных) нужд)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</si>
  <si>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благоустройства (Закупка товаров, работ и услуг для обеспечения государственных (муниципальных) нужд)</t>
  </si>
  <si>
    <t>02 2 01 20490</t>
  </si>
  <si>
    <t>02 2 01 21320</t>
  </si>
  <si>
    <t>01 2 01 00230</t>
  </si>
  <si>
    <t>01 2 01 00240</t>
  </si>
  <si>
    <t>01 2 01 20940</t>
  </si>
  <si>
    <t>Укрепление материально-технической базы МБУ "Южский Дом ремесел" (Предоставление субсидий бюджетным, автономным учреждениям и иным некоммерческим организациям)</t>
  </si>
  <si>
    <t>Выполнение работ по установке камер уличной системы видеонаблюдения здания МБУК "Южская клубная система" по адресу г. Южа, ул. Советская, д. 9 (Предоставление субсидий бюджетным, автономным учреждениям и иным некоммерческим организациям)</t>
  </si>
  <si>
    <t>Выполнение работ по монтажу системы СКУД и системы видеонаблюдения МБУ "Южский Дом ремесел" (Предоставление субсидий бюджетным, автономным учреждениям и иным некоммерческим организациям)</t>
  </si>
  <si>
    <t>Выполнение работ по разработке траншеи с последующим монтажом трубопровода и колодцев на площади Ленина в г. Южа (Закупка товаров, работ и услуг для обеспечения государственных (муниципальных) нужд)</t>
  </si>
  <si>
    <t>Приложение № 5</t>
  </si>
  <si>
    <t xml:space="preserve">Оказание единовременной материальной помощи постоянно проживающей и зарегистрированной по месту жительства семье, пострадавшей в результате пожара, произошедшего 19 июля 2020 года  по адресу: Ивановская область, г. Южа, ул. 4-я Рабочая, д. 28 (Социальное обеспечение и иные выплаты населению) </t>
  </si>
  <si>
    <t>31 9 00 66020</t>
  </si>
  <si>
    <t>02 3 01 21370</t>
  </si>
  <si>
    <t>Оказание услуг по  осуществлению строительного контроля по ремонту автомобильных дорог на территории Южского городского поселения  (Закупка товаров, работ и услуг для обеспечения государственных (муниципальных) нужд)</t>
  </si>
  <si>
    <t>31 9 00 90140</t>
  </si>
  <si>
    <t>31 9 00 90150</t>
  </si>
  <si>
    <t>31 9 00 90160</t>
  </si>
  <si>
    <t xml:space="preserve">Исполнительский сбор по постановлению судебного пристава-исполнителя о взыскании исполнительского сбора от 31.08.2020 г. № 37023/20/235064, по делу № 2-291/2017  (Иные бюджетные ассигнования) </t>
  </si>
  <si>
    <t xml:space="preserve">Исполнительский сбор по постановлению судебного пристава-исполнителя о взыскании исполнительского сбора от 31.08.2020 г. № 37023/20/241041, по делу № 2-60/2018  (Иные бюджетные ассигнования) </t>
  </si>
  <si>
    <t xml:space="preserve">Исполнительский сбор по постановлению судебного пристава-исполнителя о взыскании исполнительского сбора от 17.08.2020 г. № 37023/20/227115, по делу № 2-314/2018  (Иные бюджетные ассигнования) </t>
  </si>
  <si>
    <t>02 2 01 21380</t>
  </si>
  <si>
    <t>Приобретение  товаров и оказание услуг по организации канала связи для системы видеонаблюдения на территории Южского городского поселения (в рамках подпрограммы «Благоустройство и озеленение Южского городского поселения ») (Закупка товаров, работ и услуг для обеспечения государственных (муниципальных) нужд)</t>
  </si>
  <si>
    <t>02 1 01 21350</t>
  </si>
  <si>
    <t>02 1 01 21360</t>
  </si>
  <si>
    <t>Капитальный ремонт тепловых камер тепловой сети Южского городского поселения,  в рамках исполнения решений Палехского районного суда Ивановской области: № 2а-326/2020 от 26.06.2020, № 2а-333/2020 от 26.06.2020, № 2а-345/2020 от 29.06.2020, № 2а-346/2020 от 26.06.2020, № 2а-347/2020 от 26.06.2020, № 2-27/2020 от 27.07.2020  (Закупка товаров, работ и услуг для обеспечения государственных (муниципальных) нужд)</t>
  </si>
  <si>
    <t>Ремонт тепловых камер тепловой сети Южского городского поселения,  в рамках исполнения решений Палехского районного суда Ивановской области: № 2а-336/2020 от 25.06.2020, № 2а-337/2020 от 26.06.2020, № 2а-338/2020 от 26.06.2020  (Закупка товаров, работ и услуг для обеспечения государственных (муниципальных) нужд)</t>
  </si>
  <si>
    <t>от 29.09.2020 № 7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</si>
</sst>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i/>
      <sz val="10"/>
      <color indexed="56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i/>
      <sz val="11"/>
      <color indexed="56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i/>
      <sz val="11"/>
      <color theme="3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4" fontId="2" fillId="33" borderId="10" xfId="0" applyNumberFormat="1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justify" vertical="top" wrapText="1"/>
    </xf>
    <xf numFmtId="49" fontId="2" fillId="33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justify" vertical="top" wrapText="1"/>
    </xf>
    <xf numFmtId="0" fontId="2" fillId="33" borderId="0" xfId="0" applyFont="1" applyFill="1" applyAlignment="1">
      <alignment/>
    </xf>
    <xf numFmtId="0" fontId="43" fillId="33" borderId="0" xfId="0" applyFont="1" applyFill="1" applyAlignment="1">
      <alignment horizontal="center"/>
    </xf>
    <xf numFmtId="0" fontId="2" fillId="33" borderId="0" xfId="0" applyFont="1" applyFill="1" applyAlignment="1">
      <alignment vertical="center"/>
    </xf>
    <xf numFmtId="49" fontId="44" fillId="33" borderId="11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vertical="top"/>
    </xf>
    <xf numFmtId="49" fontId="2" fillId="33" borderId="10" xfId="0" applyNumberFormat="1" applyFont="1" applyFill="1" applyBorder="1" applyAlignment="1">
      <alignment horizontal="center" vertical="center" textRotation="90" wrapText="1"/>
    </xf>
    <xf numFmtId="49" fontId="2" fillId="33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3" fillId="33" borderId="10" xfId="0" applyFont="1" applyFill="1" applyBorder="1" applyAlignment="1">
      <alignment horizontal="justify" vertical="center"/>
    </xf>
    <xf numFmtId="49" fontId="3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right" vertical="center"/>
    </xf>
    <xf numFmtId="4" fontId="3" fillId="33" borderId="0" xfId="0" applyNumberFormat="1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2" fillId="33" borderId="10" xfId="0" applyFont="1" applyFill="1" applyBorder="1" applyAlignment="1">
      <alignment horizontal="justify" vertical="top"/>
    </xf>
    <xf numFmtId="4" fontId="2" fillId="33" borderId="0" xfId="0" applyNumberFormat="1" applyFont="1" applyFill="1" applyAlignment="1">
      <alignment vertical="center"/>
    </xf>
    <xf numFmtId="2" fontId="2" fillId="33" borderId="10" xfId="0" applyNumberFormat="1" applyFont="1" applyFill="1" applyBorder="1" applyAlignment="1">
      <alignment horizontal="justify" vertical="top" wrapText="1"/>
    </xf>
    <xf numFmtId="0" fontId="3" fillId="33" borderId="10" xfId="0" applyFont="1" applyFill="1" applyBorder="1" applyAlignment="1">
      <alignment horizontal="justify" vertical="top" wrapText="1"/>
    </xf>
    <xf numFmtId="0" fontId="3" fillId="33" borderId="10" xfId="0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 horizontal="justify" vertical="center" wrapText="1"/>
    </xf>
    <xf numFmtId="4" fontId="3" fillId="33" borderId="10" xfId="0" applyNumberFormat="1" applyFont="1" applyFill="1" applyBorder="1" applyAlignment="1">
      <alignment horizontal="right" vertical="center" wrapText="1"/>
    </xf>
    <xf numFmtId="4" fontId="2" fillId="33" borderId="10" xfId="0" applyNumberFormat="1" applyFont="1" applyFill="1" applyBorder="1" applyAlignment="1">
      <alignment horizontal="right" vertical="center" wrapText="1"/>
    </xf>
    <xf numFmtId="49" fontId="3" fillId="33" borderId="0" xfId="0" applyNumberFormat="1" applyFont="1" applyFill="1" applyBorder="1" applyAlignment="1">
      <alignment horizontal="left" vertical="center" wrapText="1"/>
    </xf>
    <xf numFmtId="4" fontId="2" fillId="33" borderId="0" xfId="0" applyNumberFormat="1" applyFont="1" applyFill="1" applyBorder="1" applyAlignment="1">
      <alignment horizontal="right" vertical="center"/>
    </xf>
    <xf numFmtId="49" fontId="2" fillId="33" borderId="0" xfId="0" applyNumberFormat="1" applyFont="1" applyFill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right"/>
    </xf>
    <xf numFmtId="0" fontId="2" fillId="33" borderId="0" xfId="0" applyFont="1" applyFill="1" applyAlignment="1">
      <alignment horizontal="right" wrapText="1"/>
    </xf>
    <xf numFmtId="49" fontId="3" fillId="33" borderId="12" xfId="0" applyNumberFormat="1" applyFont="1" applyFill="1" applyBorder="1" applyAlignment="1">
      <alignment horizontal="left" vertical="center" wrapText="1"/>
    </xf>
    <xf numFmtId="49" fontId="3" fillId="33" borderId="13" xfId="0" applyNumberFormat="1" applyFont="1" applyFill="1" applyBorder="1" applyAlignment="1">
      <alignment horizontal="left" vertical="center" wrapText="1"/>
    </xf>
    <xf numFmtId="49" fontId="3" fillId="33" borderId="14" xfId="0" applyNumberFormat="1" applyFont="1" applyFill="1" applyBorder="1" applyAlignment="1">
      <alignment horizontal="left" vertical="center" wrapText="1"/>
    </xf>
    <xf numFmtId="49" fontId="46" fillId="33" borderId="0" xfId="0" applyNumberFormat="1" applyFont="1" applyFill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9"/>
  <sheetViews>
    <sheetView tabSelected="1" zoomScale="85" zoomScaleNormal="85" zoomScalePageLayoutView="0" workbookViewId="0" topLeftCell="A1">
      <selection activeCell="H14" sqref="H14"/>
    </sheetView>
  </sheetViews>
  <sheetFormatPr defaultColWidth="9.140625" defaultRowHeight="15"/>
  <cols>
    <col min="1" max="1" width="74.7109375" style="7" customWidth="1"/>
    <col min="2" max="2" width="6.7109375" style="33" customWidth="1"/>
    <col min="3" max="3" width="5.28125" style="33" customWidth="1"/>
    <col min="4" max="4" width="6.00390625" style="33" customWidth="1"/>
    <col min="5" max="5" width="18.140625" style="33" customWidth="1"/>
    <col min="6" max="6" width="5.7109375" style="33" customWidth="1"/>
    <col min="7" max="7" width="21.140625" style="7" customWidth="1"/>
    <col min="8" max="8" width="21.00390625" style="7" customWidth="1"/>
    <col min="9" max="16384" width="9.140625" style="7" customWidth="1"/>
  </cols>
  <sheetData>
    <row r="1" spans="1:7" ht="18.75">
      <c r="A1" s="35" t="s">
        <v>263</v>
      </c>
      <c r="B1" s="35"/>
      <c r="C1" s="35"/>
      <c r="D1" s="35"/>
      <c r="E1" s="35"/>
      <c r="F1" s="35"/>
      <c r="G1" s="35"/>
    </row>
    <row r="2" spans="1:7" ht="18.75">
      <c r="A2" s="35" t="s">
        <v>225</v>
      </c>
      <c r="B2" s="35"/>
      <c r="C2" s="35"/>
      <c r="D2" s="35"/>
      <c r="E2" s="35"/>
      <c r="F2" s="35"/>
      <c r="G2" s="35"/>
    </row>
    <row r="3" spans="1:7" ht="18.75">
      <c r="A3" s="35" t="s">
        <v>91</v>
      </c>
      <c r="B3" s="35"/>
      <c r="C3" s="35"/>
      <c r="D3" s="35"/>
      <c r="E3" s="35"/>
      <c r="F3" s="35"/>
      <c r="G3" s="35"/>
    </row>
    <row r="4" spans="1:7" ht="18.75">
      <c r="A4" s="35" t="s">
        <v>226</v>
      </c>
      <c r="B4" s="35"/>
      <c r="C4" s="35"/>
      <c r="D4" s="35"/>
      <c r="E4" s="35"/>
      <c r="F4" s="35"/>
      <c r="G4" s="35"/>
    </row>
    <row r="5" spans="1:7" ht="75" customHeight="1">
      <c r="A5" s="36" t="s">
        <v>227</v>
      </c>
      <c r="B5" s="36"/>
      <c r="C5" s="36"/>
      <c r="D5" s="36"/>
      <c r="E5" s="36"/>
      <c r="F5" s="36"/>
      <c r="G5" s="36"/>
    </row>
    <row r="6" spans="1:7" ht="18.75">
      <c r="A6" s="35" t="s">
        <v>228</v>
      </c>
      <c r="B6" s="35"/>
      <c r="C6" s="35"/>
      <c r="D6" s="35"/>
      <c r="E6" s="35"/>
      <c r="F6" s="35"/>
      <c r="G6" s="35"/>
    </row>
    <row r="7" spans="1:7" ht="18.75">
      <c r="A7" s="35" t="s">
        <v>229</v>
      </c>
      <c r="B7" s="35"/>
      <c r="C7" s="35"/>
      <c r="D7" s="35"/>
      <c r="E7" s="35"/>
      <c r="F7" s="35"/>
      <c r="G7" s="35"/>
    </row>
    <row r="8" spans="1:7" ht="18.75">
      <c r="A8" s="35" t="s">
        <v>280</v>
      </c>
      <c r="B8" s="35"/>
      <c r="C8" s="35"/>
      <c r="D8" s="35"/>
      <c r="E8" s="35"/>
      <c r="F8" s="35"/>
      <c r="G8" s="35"/>
    </row>
    <row r="10" spans="1:8" ht="18.75">
      <c r="A10" s="35" t="s">
        <v>230</v>
      </c>
      <c r="B10" s="35"/>
      <c r="C10" s="35"/>
      <c r="D10" s="35"/>
      <c r="E10" s="35"/>
      <c r="F10" s="35"/>
      <c r="G10" s="35"/>
      <c r="H10" s="8"/>
    </row>
    <row r="11" spans="1:8" ht="18.75">
      <c r="A11" s="35" t="s">
        <v>98</v>
      </c>
      <c r="B11" s="35"/>
      <c r="C11" s="35"/>
      <c r="D11" s="35"/>
      <c r="E11" s="35"/>
      <c r="F11" s="35"/>
      <c r="G11" s="35"/>
      <c r="H11" s="8"/>
    </row>
    <row r="12" spans="1:7" ht="18.75">
      <c r="A12" s="35" t="s">
        <v>87</v>
      </c>
      <c r="B12" s="35"/>
      <c r="C12" s="35"/>
      <c r="D12" s="35"/>
      <c r="E12" s="35"/>
      <c r="F12" s="35"/>
      <c r="G12" s="35"/>
    </row>
    <row r="13" spans="1:7" ht="18.75">
      <c r="A13" s="35" t="s">
        <v>88</v>
      </c>
      <c r="B13" s="35"/>
      <c r="C13" s="35"/>
      <c r="D13" s="35"/>
      <c r="E13" s="35"/>
      <c r="F13" s="35"/>
      <c r="G13" s="35"/>
    </row>
    <row r="14" spans="1:7" ht="18.75">
      <c r="A14" s="35" t="s">
        <v>89</v>
      </c>
      <c r="B14" s="35"/>
      <c r="C14" s="35"/>
      <c r="D14" s="35"/>
      <c r="E14" s="35"/>
      <c r="F14" s="35"/>
      <c r="G14" s="35"/>
    </row>
    <row r="15" spans="1:7" ht="18.75">
      <c r="A15" s="35" t="s">
        <v>90</v>
      </c>
      <c r="B15" s="35"/>
      <c r="C15" s="35"/>
      <c r="D15" s="35"/>
      <c r="E15" s="35"/>
      <c r="F15" s="35"/>
      <c r="G15" s="35"/>
    </row>
    <row r="16" spans="1:7" ht="18.75">
      <c r="A16" s="35" t="s">
        <v>91</v>
      </c>
      <c r="B16" s="35"/>
      <c r="C16" s="35"/>
      <c r="D16" s="35"/>
      <c r="E16" s="35"/>
      <c r="F16" s="35"/>
      <c r="G16" s="35"/>
    </row>
    <row r="17" spans="1:7" ht="18.75">
      <c r="A17" s="35" t="s">
        <v>112</v>
      </c>
      <c r="B17" s="35"/>
      <c r="C17" s="35"/>
      <c r="D17" s="35"/>
      <c r="E17" s="35"/>
      <c r="F17" s="35"/>
      <c r="G17" s="35"/>
    </row>
    <row r="18" spans="1:7" ht="18.75">
      <c r="A18" s="35" t="s">
        <v>113</v>
      </c>
      <c r="B18" s="35"/>
      <c r="C18" s="35"/>
      <c r="D18" s="35"/>
      <c r="E18" s="35"/>
      <c r="F18" s="35"/>
      <c r="G18" s="35"/>
    </row>
    <row r="19" spans="1:7" ht="18.75">
      <c r="A19" s="35" t="s">
        <v>158</v>
      </c>
      <c r="B19" s="35"/>
      <c r="C19" s="35"/>
      <c r="D19" s="35"/>
      <c r="E19" s="35"/>
      <c r="F19" s="35"/>
      <c r="G19" s="35"/>
    </row>
    <row r="21" spans="1:7" s="9" customFormat="1" ht="22.5" customHeight="1">
      <c r="A21" s="40" t="s">
        <v>104</v>
      </c>
      <c r="B21" s="40"/>
      <c r="C21" s="40"/>
      <c r="D21" s="40"/>
      <c r="E21" s="40"/>
      <c r="F21" s="40"/>
      <c r="G21" s="40"/>
    </row>
    <row r="22" spans="1:7" s="11" customFormat="1" ht="13.5" customHeight="1">
      <c r="A22" s="10"/>
      <c r="B22" s="10"/>
      <c r="C22" s="10"/>
      <c r="D22" s="10"/>
      <c r="E22" s="10"/>
      <c r="F22" s="10"/>
      <c r="G22" s="10"/>
    </row>
    <row r="23" spans="1:7" ht="103.5" customHeight="1">
      <c r="A23" s="4" t="s">
        <v>105</v>
      </c>
      <c r="B23" s="12" t="s">
        <v>106</v>
      </c>
      <c r="C23" s="12" t="s">
        <v>107</v>
      </c>
      <c r="D23" s="12" t="s">
        <v>108</v>
      </c>
      <c r="E23" s="4" t="s">
        <v>109</v>
      </c>
      <c r="F23" s="4" t="s">
        <v>110</v>
      </c>
      <c r="G23" s="3" t="s">
        <v>111</v>
      </c>
    </row>
    <row r="24" spans="1:7" s="15" customFormat="1" ht="18.75">
      <c r="A24" s="13" t="s">
        <v>0</v>
      </c>
      <c r="B24" s="4" t="s">
        <v>1</v>
      </c>
      <c r="C24" s="4" t="s">
        <v>2</v>
      </c>
      <c r="D24" s="4" t="s">
        <v>3</v>
      </c>
      <c r="E24" s="4" t="s">
        <v>4</v>
      </c>
      <c r="F24" s="4" t="s">
        <v>5</v>
      </c>
      <c r="G24" s="14">
        <v>7</v>
      </c>
    </row>
    <row r="25" spans="1:8" s="20" customFormat="1" ht="27" customHeight="1">
      <c r="A25" s="16" t="s">
        <v>23</v>
      </c>
      <c r="B25" s="17" t="s">
        <v>6</v>
      </c>
      <c r="C25" s="17" t="s">
        <v>7</v>
      </c>
      <c r="D25" s="17" t="s">
        <v>7</v>
      </c>
      <c r="E25" s="17" t="s">
        <v>8</v>
      </c>
      <c r="F25" s="17" t="s">
        <v>9</v>
      </c>
      <c r="G25" s="18">
        <f>SUM(G26:G98)</f>
        <v>187858160.55999997</v>
      </c>
      <c r="H25" s="19"/>
    </row>
    <row r="26" spans="1:8" s="20" customFormat="1" ht="96.75" customHeight="1">
      <c r="A26" s="2" t="s">
        <v>209</v>
      </c>
      <c r="B26" s="4" t="s">
        <v>6</v>
      </c>
      <c r="C26" s="4" t="s">
        <v>10</v>
      </c>
      <c r="D26" s="4" t="s">
        <v>13</v>
      </c>
      <c r="E26" s="4" t="s">
        <v>207</v>
      </c>
      <c r="F26" s="4" t="s">
        <v>208</v>
      </c>
      <c r="G26" s="1">
        <v>13783.78</v>
      </c>
      <c r="H26" s="19"/>
    </row>
    <row r="27" spans="1:8" s="9" customFormat="1" ht="40.5" customHeight="1">
      <c r="A27" s="21" t="s">
        <v>114</v>
      </c>
      <c r="B27" s="4" t="s">
        <v>6</v>
      </c>
      <c r="C27" s="4" t="s">
        <v>10</v>
      </c>
      <c r="D27" s="4" t="s">
        <v>19</v>
      </c>
      <c r="E27" s="5" t="s">
        <v>115</v>
      </c>
      <c r="F27" s="5">
        <v>800</v>
      </c>
      <c r="G27" s="1">
        <f>1250000</f>
        <v>1250000</v>
      </c>
      <c r="H27" s="22"/>
    </row>
    <row r="28" spans="1:7" s="9" customFormat="1" ht="38.25" customHeight="1">
      <c r="A28" s="23" t="s">
        <v>44</v>
      </c>
      <c r="B28" s="4" t="s">
        <v>6</v>
      </c>
      <c r="C28" s="4" t="s">
        <v>10</v>
      </c>
      <c r="D28" s="4" t="s">
        <v>14</v>
      </c>
      <c r="E28" s="5" t="s">
        <v>33</v>
      </c>
      <c r="F28" s="5">
        <v>800</v>
      </c>
      <c r="G28" s="1">
        <f>400000-23684.21-103529.15-53921-20000</f>
        <v>198865.64</v>
      </c>
    </row>
    <row r="29" spans="1:7" s="9" customFormat="1" ht="132.75" customHeight="1">
      <c r="A29" s="6" t="s">
        <v>93</v>
      </c>
      <c r="B29" s="4" t="s">
        <v>6</v>
      </c>
      <c r="C29" s="4" t="s">
        <v>10</v>
      </c>
      <c r="D29" s="4" t="s">
        <v>15</v>
      </c>
      <c r="E29" s="5" t="s">
        <v>34</v>
      </c>
      <c r="F29" s="5">
        <v>600</v>
      </c>
      <c r="G29" s="1">
        <f>100000</f>
        <v>100000</v>
      </c>
    </row>
    <row r="30" spans="1:7" s="9" customFormat="1" ht="113.25" customHeight="1">
      <c r="A30" s="6" t="s">
        <v>95</v>
      </c>
      <c r="B30" s="3" t="s">
        <v>6</v>
      </c>
      <c r="C30" s="4" t="s">
        <v>10</v>
      </c>
      <c r="D30" s="4" t="s">
        <v>15</v>
      </c>
      <c r="E30" s="5" t="s">
        <v>97</v>
      </c>
      <c r="F30" s="5">
        <v>100</v>
      </c>
      <c r="G30" s="1">
        <f>3315406.3</f>
        <v>3315406.3</v>
      </c>
    </row>
    <row r="31" spans="1:7" s="9" customFormat="1" ht="75" customHeight="1">
      <c r="A31" s="2" t="s">
        <v>96</v>
      </c>
      <c r="B31" s="3" t="s">
        <v>6</v>
      </c>
      <c r="C31" s="4" t="s">
        <v>10</v>
      </c>
      <c r="D31" s="4" t="s">
        <v>15</v>
      </c>
      <c r="E31" s="5" t="s">
        <v>97</v>
      </c>
      <c r="F31" s="5">
        <v>200</v>
      </c>
      <c r="G31" s="1">
        <f>135278-1783.9-15000-12000</f>
        <v>106494.1</v>
      </c>
    </row>
    <row r="32" spans="1:7" s="9" customFormat="1" ht="79.5" customHeight="1">
      <c r="A32" s="23" t="s">
        <v>45</v>
      </c>
      <c r="B32" s="4" t="s">
        <v>6</v>
      </c>
      <c r="C32" s="4" t="s">
        <v>10</v>
      </c>
      <c r="D32" s="4" t="s">
        <v>15</v>
      </c>
      <c r="E32" s="5" t="s">
        <v>46</v>
      </c>
      <c r="F32" s="5">
        <v>200</v>
      </c>
      <c r="G32" s="1">
        <f>1500</f>
        <v>1500</v>
      </c>
    </row>
    <row r="33" spans="1:7" s="9" customFormat="1" ht="78.75" customHeight="1">
      <c r="A33" s="23" t="s">
        <v>159</v>
      </c>
      <c r="B33" s="4" t="s">
        <v>6</v>
      </c>
      <c r="C33" s="4" t="s">
        <v>10</v>
      </c>
      <c r="D33" s="4" t="s">
        <v>15</v>
      </c>
      <c r="E33" s="5" t="s">
        <v>118</v>
      </c>
      <c r="F33" s="5">
        <v>200</v>
      </c>
      <c r="G33" s="1">
        <f>100000+100000</f>
        <v>200000</v>
      </c>
    </row>
    <row r="34" spans="1:7" s="9" customFormat="1" ht="78.75" customHeight="1">
      <c r="A34" s="2" t="s">
        <v>271</v>
      </c>
      <c r="B34" s="4" t="s">
        <v>6</v>
      </c>
      <c r="C34" s="4" t="s">
        <v>10</v>
      </c>
      <c r="D34" s="4" t="s">
        <v>15</v>
      </c>
      <c r="E34" s="5" t="s">
        <v>268</v>
      </c>
      <c r="F34" s="5">
        <v>800</v>
      </c>
      <c r="G34" s="1">
        <f>50000</f>
        <v>50000</v>
      </c>
    </row>
    <row r="35" spans="1:7" s="9" customFormat="1" ht="78.75" customHeight="1">
      <c r="A35" s="2" t="s">
        <v>272</v>
      </c>
      <c r="B35" s="4" t="s">
        <v>6</v>
      </c>
      <c r="C35" s="4" t="s">
        <v>10</v>
      </c>
      <c r="D35" s="4" t="s">
        <v>15</v>
      </c>
      <c r="E35" s="5" t="s">
        <v>269</v>
      </c>
      <c r="F35" s="5">
        <v>800</v>
      </c>
      <c r="G35" s="1">
        <f>50000</f>
        <v>50000</v>
      </c>
    </row>
    <row r="36" spans="1:7" s="9" customFormat="1" ht="116.25" customHeight="1">
      <c r="A36" s="23" t="s">
        <v>48</v>
      </c>
      <c r="B36" s="4" t="s">
        <v>6</v>
      </c>
      <c r="C36" s="4" t="s">
        <v>18</v>
      </c>
      <c r="D36" s="4" t="s">
        <v>17</v>
      </c>
      <c r="E36" s="5" t="s">
        <v>49</v>
      </c>
      <c r="F36" s="5">
        <v>200</v>
      </c>
      <c r="G36" s="1">
        <f>12000</f>
        <v>12000</v>
      </c>
    </row>
    <row r="37" spans="1:7" s="9" customFormat="1" ht="76.5" customHeight="1">
      <c r="A37" s="6" t="s">
        <v>50</v>
      </c>
      <c r="B37" s="3" t="s">
        <v>6</v>
      </c>
      <c r="C37" s="4" t="s">
        <v>18</v>
      </c>
      <c r="D37" s="4" t="s">
        <v>20</v>
      </c>
      <c r="E37" s="5" t="s">
        <v>51</v>
      </c>
      <c r="F37" s="5">
        <v>200</v>
      </c>
      <c r="G37" s="1">
        <f>211500-44750</f>
        <v>166750</v>
      </c>
    </row>
    <row r="38" spans="1:7" s="9" customFormat="1" ht="76.5" customHeight="1">
      <c r="A38" s="23" t="s">
        <v>157</v>
      </c>
      <c r="B38" s="4" t="s">
        <v>6</v>
      </c>
      <c r="C38" s="4" t="s">
        <v>18</v>
      </c>
      <c r="D38" s="4" t="s">
        <v>47</v>
      </c>
      <c r="E38" s="5" t="s">
        <v>143</v>
      </c>
      <c r="F38" s="5">
        <v>200</v>
      </c>
      <c r="G38" s="1">
        <f>150000</f>
        <v>150000</v>
      </c>
    </row>
    <row r="39" spans="1:7" s="9" customFormat="1" ht="96" customHeight="1">
      <c r="A39" s="23" t="s">
        <v>102</v>
      </c>
      <c r="B39" s="4" t="s">
        <v>6</v>
      </c>
      <c r="C39" s="4" t="s">
        <v>12</v>
      </c>
      <c r="D39" s="4" t="s">
        <v>16</v>
      </c>
      <c r="E39" s="5" t="s">
        <v>103</v>
      </c>
      <c r="F39" s="5">
        <v>200</v>
      </c>
      <c r="G39" s="1">
        <f>158075.22</f>
        <v>158075.22</v>
      </c>
    </row>
    <row r="40" spans="1:7" s="9" customFormat="1" ht="56.25" customHeight="1">
      <c r="A40" s="6" t="s">
        <v>62</v>
      </c>
      <c r="B40" s="3" t="s">
        <v>6</v>
      </c>
      <c r="C40" s="4" t="s">
        <v>12</v>
      </c>
      <c r="D40" s="4" t="s">
        <v>17</v>
      </c>
      <c r="E40" s="5" t="s">
        <v>63</v>
      </c>
      <c r="F40" s="5">
        <v>200</v>
      </c>
      <c r="G40" s="1">
        <f>14409682.2+291142</f>
        <v>14700824.2</v>
      </c>
    </row>
    <row r="41" spans="1:7" s="9" customFormat="1" ht="114.75" customHeight="1">
      <c r="A41" s="6" t="s">
        <v>64</v>
      </c>
      <c r="B41" s="3" t="s">
        <v>6</v>
      </c>
      <c r="C41" s="4" t="s">
        <v>12</v>
      </c>
      <c r="D41" s="4" t="s">
        <v>17</v>
      </c>
      <c r="E41" s="5" t="s">
        <v>65</v>
      </c>
      <c r="F41" s="5">
        <v>200</v>
      </c>
      <c r="G41" s="1">
        <f>575372.76+169989.11-0.01-324440+49000</f>
        <v>469921.86</v>
      </c>
    </row>
    <row r="42" spans="1:7" s="9" customFormat="1" ht="114.75" customHeight="1">
      <c r="A42" s="6" t="s">
        <v>119</v>
      </c>
      <c r="B42" s="3" t="s">
        <v>6</v>
      </c>
      <c r="C42" s="4" t="s">
        <v>12</v>
      </c>
      <c r="D42" s="4" t="s">
        <v>17</v>
      </c>
      <c r="E42" s="5" t="s">
        <v>121</v>
      </c>
      <c r="F42" s="5">
        <v>200</v>
      </c>
      <c r="G42" s="1">
        <f>342600+48000+49400+287400+440000-495300</f>
        <v>672100</v>
      </c>
    </row>
    <row r="43" spans="1:7" s="9" customFormat="1" ht="77.25" customHeight="1">
      <c r="A43" s="2" t="s">
        <v>120</v>
      </c>
      <c r="B43" s="3" t="s">
        <v>6</v>
      </c>
      <c r="C43" s="4" t="s">
        <v>12</v>
      </c>
      <c r="D43" s="4" t="s">
        <v>17</v>
      </c>
      <c r="E43" s="5" t="s">
        <v>122</v>
      </c>
      <c r="F43" s="5">
        <v>200</v>
      </c>
      <c r="G43" s="1">
        <f>1209150.55-429000</f>
        <v>780150.55</v>
      </c>
    </row>
    <row r="44" spans="1:7" s="9" customFormat="1" ht="74.25" customHeight="1">
      <c r="A44" s="2" t="s">
        <v>144</v>
      </c>
      <c r="B44" s="3" t="s">
        <v>6</v>
      </c>
      <c r="C44" s="4" t="s">
        <v>12</v>
      </c>
      <c r="D44" s="4" t="s">
        <v>17</v>
      </c>
      <c r="E44" s="5" t="s">
        <v>145</v>
      </c>
      <c r="F44" s="5">
        <v>200</v>
      </c>
      <c r="G44" s="1">
        <f>738934.26-300000-138000-934.26</f>
        <v>300000</v>
      </c>
    </row>
    <row r="45" spans="1:7" s="9" customFormat="1" ht="59.25" customHeight="1">
      <c r="A45" s="2" t="s">
        <v>161</v>
      </c>
      <c r="B45" s="3" t="s">
        <v>6</v>
      </c>
      <c r="C45" s="4" t="s">
        <v>12</v>
      </c>
      <c r="D45" s="4" t="s">
        <v>17</v>
      </c>
      <c r="E45" s="5" t="s">
        <v>160</v>
      </c>
      <c r="F45" s="5">
        <v>200</v>
      </c>
      <c r="G45" s="1">
        <f>300000+60000+47000.05-54328</f>
        <v>352672.05</v>
      </c>
    </row>
    <row r="46" spans="1:7" s="9" customFormat="1" ht="132" customHeight="1">
      <c r="A46" s="6" t="s">
        <v>146</v>
      </c>
      <c r="B46" s="3" t="s">
        <v>6</v>
      </c>
      <c r="C46" s="4" t="s">
        <v>12</v>
      </c>
      <c r="D46" s="4" t="s">
        <v>17</v>
      </c>
      <c r="E46" s="5" t="s">
        <v>147</v>
      </c>
      <c r="F46" s="5">
        <v>200</v>
      </c>
      <c r="G46" s="1">
        <f>98896.7-60000-38000+60000</f>
        <v>60896.7</v>
      </c>
    </row>
    <row r="47" spans="1:7" s="9" customFormat="1" ht="113.25" customHeight="1">
      <c r="A47" s="6" t="s">
        <v>233</v>
      </c>
      <c r="B47" s="3" t="s">
        <v>6</v>
      </c>
      <c r="C47" s="4" t="s">
        <v>12</v>
      </c>
      <c r="D47" s="4" t="s">
        <v>17</v>
      </c>
      <c r="E47" s="5" t="s">
        <v>232</v>
      </c>
      <c r="F47" s="5">
        <v>200</v>
      </c>
      <c r="G47" s="1">
        <f>343500</f>
        <v>343500</v>
      </c>
    </row>
    <row r="48" spans="1:7" s="9" customFormat="1" ht="76.5" customHeight="1">
      <c r="A48" s="6" t="s">
        <v>251</v>
      </c>
      <c r="B48" s="3" t="s">
        <v>6</v>
      </c>
      <c r="C48" s="4" t="s">
        <v>12</v>
      </c>
      <c r="D48" s="4" t="s">
        <v>17</v>
      </c>
      <c r="E48" s="5" t="s">
        <v>249</v>
      </c>
      <c r="F48" s="5">
        <v>200</v>
      </c>
      <c r="G48" s="1">
        <f>7000+1000</f>
        <v>8000</v>
      </c>
    </row>
    <row r="49" spans="1:7" s="9" customFormat="1" ht="75" customHeight="1">
      <c r="A49" s="6" t="s">
        <v>252</v>
      </c>
      <c r="B49" s="3" t="s">
        <v>6</v>
      </c>
      <c r="C49" s="4" t="s">
        <v>12</v>
      </c>
      <c r="D49" s="4" t="s">
        <v>17</v>
      </c>
      <c r="E49" s="5" t="s">
        <v>250</v>
      </c>
      <c r="F49" s="5">
        <v>200</v>
      </c>
      <c r="G49" s="1">
        <f>300000</f>
        <v>300000</v>
      </c>
    </row>
    <row r="50" spans="1:7" s="9" customFormat="1" ht="78" customHeight="1">
      <c r="A50" s="6" t="s">
        <v>267</v>
      </c>
      <c r="B50" s="3" t="s">
        <v>6</v>
      </c>
      <c r="C50" s="4" t="s">
        <v>12</v>
      </c>
      <c r="D50" s="4" t="s">
        <v>17</v>
      </c>
      <c r="E50" s="5" t="s">
        <v>266</v>
      </c>
      <c r="F50" s="5">
        <v>200</v>
      </c>
      <c r="G50" s="1">
        <f>400000</f>
        <v>400000</v>
      </c>
    </row>
    <row r="51" spans="1:7" s="9" customFormat="1" ht="113.25" customHeight="1">
      <c r="A51" s="6" t="s">
        <v>184</v>
      </c>
      <c r="B51" s="3" t="s">
        <v>6</v>
      </c>
      <c r="C51" s="4" t="s">
        <v>12</v>
      </c>
      <c r="D51" s="4" t="s">
        <v>17</v>
      </c>
      <c r="E51" s="5" t="s">
        <v>183</v>
      </c>
      <c r="F51" s="5">
        <v>200</v>
      </c>
      <c r="G51" s="1">
        <f>179909.41+0.01+3418278.87</f>
        <v>3598188.29</v>
      </c>
    </row>
    <row r="52" spans="1:7" s="9" customFormat="1" ht="93.75" customHeight="1">
      <c r="A52" s="6" t="s">
        <v>245</v>
      </c>
      <c r="B52" s="3" t="s">
        <v>6</v>
      </c>
      <c r="C52" s="4" t="s">
        <v>12</v>
      </c>
      <c r="D52" s="4" t="s">
        <v>17</v>
      </c>
      <c r="E52" s="5" t="s">
        <v>243</v>
      </c>
      <c r="F52" s="5">
        <v>200</v>
      </c>
      <c r="G52" s="1">
        <f>7951953.6</f>
        <v>7951953.6</v>
      </c>
    </row>
    <row r="53" spans="1:7" s="9" customFormat="1" ht="113.25" customHeight="1">
      <c r="A53" s="6" t="s">
        <v>246</v>
      </c>
      <c r="B53" s="3" t="s">
        <v>6</v>
      </c>
      <c r="C53" s="4" t="s">
        <v>12</v>
      </c>
      <c r="D53" s="4" t="s">
        <v>17</v>
      </c>
      <c r="E53" s="5" t="s">
        <v>244</v>
      </c>
      <c r="F53" s="5">
        <v>200</v>
      </c>
      <c r="G53" s="1">
        <f>9679422</f>
        <v>9679422</v>
      </c>
    </row>
    <row r="54" spans="1:7" s="9" customFormat="1" ht="57.75" customHeight="1">
      <c r="A54" s="6" t="s">
        <v>66</v>
      </c>
      <c r="B54" s="3" t="s">
        <v>6</v>
      </c>
      <c r="C54" s="4" t="s">
        <v>12</v>
      </c>
      <c r="D54" s="4" t="s">
        <v>17</v>
      </c>
      <c r="E54" s="5" t="s">
        <v>67</v>
      </c>
      <c r="F54" s="5">
        <v>200</v>
      </c>
      <c r="G54" s="1">
        <f>389044-61200+354000-8000-347214-26000-33000+160000</f>
        <v>427630</v>
      </c>
    </row>
    <row r="55" spans="1:7" s="9" customFormat="1" ht="57.75" customHeight="1">
      <c r="A55" s="6" t="s">
        <v>180</v>
      </c>
      <c r="B55" s="3" t="s">
        <v>6</v>
      </c>
      <c r="C55" s="4" t="s">
        <v>12</v>
      </c>
      <c r="D55" s="4" t="s">
        <v>17</v>
      </c>
      <c r="E55" s="5" t="s">
        <v>179</v>
      </c>
      <c r="F55" s="5">
        <v>200</v>
      </c>
      <c r="G55" s="1">
        <f>160000+947861.16-354000</f>
        <v>753861.1600000001</v>
      </c>
    </row>
    <row r="56" spans="1:7" s="9" customFormat="1" ht="97.5" customHeight="1">
      <c r="A56" s="6" t="s">
        <v>217</v>
      </c>
      <c r="B56" s="3" t="s">
        <v>6</v>
      </c>
      <c r="C56" s="4" t="s">
        <v>12</v>
      </c>
      <c r="D56" s="4" t="s">
        <v>17</v>
      </c>
      <c r="E56" s="34" t="s">
        <v>216</v>
      </c>
      <c r="F56" s="5">
        <v>800</v>
      </c>
      <c r="G56" s="1">
        <f>105000</f>
        <v>105000</v>
      </c>
    </row>
    <row r="57" spans="1:7" s="9" customFormat="1" ht="76.5" customHeight="1">
      <c r="A57" s="6" t="s">
        <v>162</v>
      </c>
      <c r="B57" s="3" t="s">
        <v>6</v>
      </c>
      <c r="C57" s="4" t="s">
        <v>13</v>
      </c>
      <c r="D57" s="4" t="s">
        <v>10</v>
      </c>
      <c r="E57" s="5" t="s">
        <v>163</v>
      </c>
      <c r="F57" s="5">
        <v>200</v>
      </c>
      <c r="G57" s="1">
        <f>49873.41</f>
        <v>49873.41</v>
      </c>
    </row>
    <row r="58" spans="1:7" s="9" customFormat="1" ht="56.25" customHeight="1">
      <c r="A58" s="6" t="s">
        <v>142</v>
      </c>
      <c r="B58" s="3" t="s">
        <v>6</v>
      </c>
      <c r="C58" s="4" t="s">
        <v>13</v>
      </c>
      <c r="D58" s="4" t="s">
        <v>18</v>
      </c>
      <c r="E58" s="5" t="s">
        <v>38</v>
      </c>
      <c r="F58" s="5">
        <v>600</v>
      </c>
      <c r="G58" s="1">
        <f>200000+58553</f>
        <v>258553</v>
      </c>
    </row>
    <row r="59" spans="1:7" s="9" customFormat="1" ht="74.25" customHeight="1">
      <c r="A59" s="2" t="s">
        <v>200</v>
      </c>
      <c r="B59" s="3" t="s">
        <v>6</v>
      </c>
      <c r="C59" s="4" t="s">
        <v>13</v>
      </c>
      <c r="D59" s="4" t="s">
        <v>18</v>
      </c>
      <c r="E59" s="5" t="s">
        <v>199</v>
      </c>
      <c r="F59" s="5">
        <v>200</v>
      </c>
      <c r="G59" s="1">
        <f>25000-2500</f>
        <v>22500</v>
      </c>
    </row>
    <row r="60" spans="1:7" s="9" customFormat="1" ht="55.5" customHeight="1">
      <c r="A60" s="2" t="s">
        <v>248</v>
      </c>
      <c r="B60" s="3" t="s">
        <v>6</v>
      </c>
      <c r="C60" s="4" t="s">
        <v>13</v>
      </c>
      <c r="D60" s="4" t="s">
        <v>18</v>
      </c>
      <c r="E60" s="5" t="s">
        <v>247</v>
      </c>
      <c r="F60" s="5">
        <v>200</v>
      </c>
      <c r="G60" s="1">
        <f>2500</f>
        <v>2500</v>
      </c>
    </row>
    <row r="61" spans="1:7" s="9" customFormat="1" ht="95.25" customHeight="1">
      <c r="A61" s="6" t="s">
        <v>94</v>
      </c>
      <c r="B61" s="3" t="s">
        <v>6</v>
      </c>
      <c r="C61" s="4" t="s">
        <v>13</v>
      </c>
      <c r="D61" s="4" t="s">
        <v>18</v>
      </c>
      <c r="E61" s="5" t="s">
        <v>76</v>
      </c>
      <c r="F61" s="5">
        <v>200</v>
      </c>
      <c r="G61" s="1">
        <f>2993648.79+140147.05+120930+38000+243000+120000+120000-16672-59800</f>
        <v>3699253.84</v>
      </c>
    </row>
    <row r="62" spans="1:7" s="9" customFormat="1" ht="76.5" customHeight="1">
      <c r="A62" s="6" t="s">
        <v>77</v>
      </c>
      <c r="B62" s="3" t="s">
        <v>6</v>
      </c>
      <c r="C62" s="4" t="s">
        <v>13</v>
      </c>
      <c r="D62" s="4" t="s">
        <v>18</v>
      </c>
      <c r="E62" s="5" t="s">
        <v>78</v>
      </c>
      <c r="F62" s="5">
        <v>200</v>
      </c>
      <c r="G62" s="1">
        <f>1829257+110000+30000</f>
        <v>1969257</v>
      </c>
    </row>
    <row r="63" spans="1:7" s="9" customFormat="1" ht="76.5" customHeight="1">
      <c r="A63" s="6" t="s">
        <v>79</v>
      </c>
      <c r="B63" s="3" t="s">
        <v>6</v>
      </c>
      <c r="C63" s="4" t="s">
        <v>13</v>
      </c>
      <c r="D63" s="4" t="s">
        <v>18</v>
      </c>
      <c r="E63" s="5" t="s">
        <v>80</v>
      </c>
      <c r="F63" s="5">
        <v>200</v>
      </c>
      <c r="G63" s="1">
        <f>6300000+494535.67-291142+60000-60000+102000+38000-110000-509989.11-183758.54+956916+60214-60214</f>
        <v>6796562.02</v>
      </c>
    </row>
    <row r="64" spans="1:7" s="9" customFormat="1" ht="54" customHeight="1">
      <c r="A64" s="6" t="s">
        <v>193</v>
      </c>
      <c r="B64" s="3" t="s">
        <v>6</v>
      </c>
      <c r="C64" s="4" t="s">
        <v>13</v>
      </c>
      <c r="D64" s="4" t="s">
        <v>18</v>
      </c>
      <c r="E64" s="5" t="s">
        <v>80</v>
      </c>
      <c r="F64" s="5">
        <v>800</v>
      </c>
      <c r="G64" s="1">
        <f>3758.54+15000</f>
        <v>18758.54</v>
      </c>
    </row>
    <row r="65" spans="1:7" s="9" customFormat="1" ht="57" customHeight="1">
      <c r="A65" s="6" t="s">
        <v>81</v>
      </c>
      <c r="B65" s="3" t="s">
        <v>6</v>
      </c>
      <c r="C65" s="4" t="s">
        <v>13</v>
      </c>
      <c r="D65" s="4" t="s">
        <v>18</v>
      </c>
      <c r="E65" s="5" t="s">
        <v>82</v>
      </c>
      <c r="F65" s="5">
        <v>200</v>
      </c>
      <c r="G65" s="1">
        <f>142242.06+304687.94-120930+10000+263000+51000-63000+8000+87440+59800</f>
        <v>742240</v>
      </c>
    </row>
    <row r="66" spans="1:7" s="9" customFormat="1" ht="58.5" customHeight="1">
      <c r="A66" s="2" t="s">
        <v>131</v>
      </c>
      <c r="B66" s="3" t="s">
        <v>6</v>
      </c>
      <c r="C66" s="4" t="s">
        <v>13</v>
      </c>
      <c r="D66" s="4" t="s">
        <v>18</v>
      </c>
      <c r="E66" s="5" t="s">
        <v>132</v>
      </c>
      <c r="F66" s="5">
        <v>200</v>
      </c>
      <c r="G66" s="1">
        <f>525000-13684.21-102000-160000-10000+110000-1315.79+130000+70214</f>
        <v>548214</v>
      </c>
    </row>
    <row r="67" spans="1:7" s="9" customFormat="1" ht="115.5" customHeight="1">
      <c r="A67" s="2" t="s">
        <v>253</v>
      </c>
      <c r="B67" s="3" t="s">
        <v>6</v>
      </c>
      <c r="C67" s="4" t="s">
        <v>13</v>
      </c>
      <c r="D67" s="4" t="s">
        <v>18</v>
      </c>
      <c r="E67" s="5" t="s">
        <v>254</v>
      </c>
      <c r="F67" s="5">
        <v>200</v>
      </c>
      <c r="G67" s="1">
        <f>40000+40000</f>
        <v>80000</v>
      </c>
    </row>
    <row r="68" spans="1:7" s="9" customFormat="1" ht="59.25" customHeight="1">
      <c r="A68" s="6" t="s">
        <v>171</v>
      </c>
      <c r="B68" s="3" t="s">
        <v>6</v>
      </c>
      <c r="C68" s="4" t="s">
        <v>13</v>
      </c>
      <c r="D68" s="4" t="s">
        <v>18</v>
      </c>
      <c r="E68" s="5" t="s">
        <v>166</v>
      </c>
      <c r="F68" s="5">
        <v>200</v>
      </c>
      <c r="G68" s="1">
        <f>228000-48000</f>
        <v>180000</v>
      </c>
    </row>
    <row r="69" spans="1:7" s="9" customFormat="1" ht="74.25" customHeight="1">
      <c r="A69" s="6" t="s">
        <v>262</v>
      </c>
      <c r="B69" s="3" t="s">
        <v>6</v>
      </c>
      <c r="C69" s="4" t="s">
        <v>13</v>
      </c>
      <c r="D69" s="4" t="s">
        <v>18</v>
      </c>
      <c r="E69" s="5" t="s">
        <v>255</v>
      </c>
      <c r="F69" s="5">
        <v>200</v>
      </c>
      <c r="G69" s="1">
        <f>193000</f>
        <v>193000</v>
      </c>
    </row>
    <row r="70" spans="1:7" s="9" customFormat="1" ht="114.75" customHeight="1">
      <c r="A70" s="6" t="s">
        <v>275</v>
      </c>
      <c r="B70" s="3" t="s">
        <v>6</v>
      </c>
      <c r="C70" s="4" t="s">
        <v>13</v>
      </c>
      <c r="D70" s="4" t="s">
        <v>18</v>
      </c>
      <c r="E70" s="5" t="s">
        <v>274</v>
      </c>
      <c r="F70" s="5">
        <v>200</v>
      </c>
      <c r="G70" s="1">
        <f>6480</f>
        <v>6480</v>
      </c>
    </row>
    <row r="71" spans="1:7" s="9" customFormat="1" ht="60.75" customHeight="1">
      <c r="A71" s="6" t="s">
        <v>173</v>
      </c>
      <c r="B71" s="3" t="s">
        <v>6</v>
      </c>
      <c r="C71" s="4" t="s">
        <v>13</v>
      </c>
      <c r="D71" s="4" t="s">
        <v>18</v>
      </c>
      <c r="E71" s="5" t="s">
        <v>172</v>
      </c>
      <c r="F71" s="5">
        <v>200</v>
      </c>
      <c r="G71" s="1">
        <f>3699917-247120-317616</f>
        <v>3135181</v>
      </c>
    </row>
    <row r="72" spans="1:7" s="9" customFormat="1" ht="78" customHeight="1">
      <c r="A72" s="6" t="s">
        <v>186</v>
      </c>
      <c r="B72" s="3" t="s">
        <v>6</v>
      </c>
      <c r="C72" s="4" t="s">
        <v>13</v>
      </c>
      <c r="D72" s="4" t="s">
        <v>18</v>
      </c>
      <c r="E72" s="5" t="s">
        <v>185</v>
      </c>
      <c r="F72" s="5">
        <v>200</v>
      </c>
      <c r="G72" s="1">
        <f>250000</f>
        <v>250000</v>
      </c>
    </row>
    <row r="73" spans="1:7" s="9" customFormat="1" ht="78" customHeight="1">
      <c r="A73" s="6" t="s">
        <v>222</v>
      </c>
      <c r="B73" s="3" t="s">
        <v>6</v>
      </c>
      <c r="C73" s="4" t="s">
        <v>13</v>
      </c>
      <c r="D73" s="4" t="s">
        <v>18</v>
      </c>
      <c r="E73" s="5" t="s">
        <v>220</v>
      </c>
      <c r="F73" s="5">
        <v>200</v>
      </c>
      <c r="G73" s="1">
        <f>200000</f>
        <v>200000</v>
      </c>
    </row>
    <row r="74" spans="1:7" s="9" customFormat="1" ht="78" customHeight="1">
      <c r="A74" s="6" t="s">
        <v>223</v>
      </c>
      <c r="B74" s="3" t="s">
        <v>6</v>
      </c>
      <c r="C74" s="4" t="s">
        <v>13</v>
      </c>
      <c r="D74" s="4" t="s">
        <v>18</v>
      </c>
      <c r="E74" s="5" t="s">
        <v>221</v>
      </c>
      <c r="F74" s="5">
        <v>200</v>
      </c>
      <c r="G74" s="1">
        <f>50915.98</f>
        <v>50915.98</v>
      </c>
    </row>
    <row r="75" spans="1:7" s="9" customFormat="1" ht="60.75" customHeight="1">
      <c r="A75" s="6" t="s">
        <v>182</v>
      </c>
      <c r="B75" s="3" t="s">
        <v>6</v>
      </c>
      <c r="C75" s="4" t="s">
        <v>13</v>
      </c>
      <c r="D75" s="4" t="s">
        <v>18</v>
      </c>
      <c r="E75" s="5" t="s">
        <v>181</v>
      </c>
      <c r="F75" s="5">
        <v>200</v>
      </c>
      <c r="G75" s="1">
        <f>26013684.21+700000+368.43-0.01</f>
        <v>26714052.63</v>
      </c>
    </row>
    <row r="76" spans="1:7" s="9" customFormat="1" ht="76.5" customHeight="1">
      <c r="A76" s="6" t="s">
        <v>242</v>
      </c>
      <c r="B76" s="3" t="s">
        <v>6</v>
      </c>
      <c r="C76" s="4" t="s">
        <v>13</v>
      </c>
      <c r="D76" s="4" t="s">
        <v>18</v>
      </c>
      <c r="E76" s="5" t="s">
        <v>224</v>
      </c>
      <c r="F76" s="5">
        <v>200</v>
      </c>
      <c r="G76" s="1">
        <f>1940000+60000</f>
        <v>2000000</v>
      </c>
    </row>
    <row r="77" spans="1:7" s="9" customFormat="1" ht="76.5" customHeight="1">
      <c r="A77" s="2" t="s">
        <v>273</v>
      </c>
      <c r="B77" s="3" t="s">
        <v>6</v>
      </c>
      <c r="C77" s="4" t="s">
        <v>13</v>
      </c>
      <c r="D77" s="4" t="s">
        <v>18</v>
      </c>
      <c r="E77" s="5" t="s">
        <v>270</v>
      </c>
      <c r="F77" s="5">
        <v>800</v>
      </c>
      <c r="G77" s="1">
        <f>50000</f>
        <v>50000</v>
      </c>
    </row>
    <row r="78" spans="1:7" s="9" customFormat="1" ht="78" customHeight="1">
      <c r="A78" s="6" t="s">
        <v>167</v>
      </c>
      <c r="B78" s="3" t="s">
        <v>6</v>
      </c>
      <c r="C78" s="4" t="s">
        <v>13</v>
      </c>
      <c r="D78" s="4" t="s">
        <v>18</v>
      </c>
      <c r="E78" s="5" t="s">
        <v>168</v>
      </c>
      <c r="F78" s="5">
        <v>200</v>
      </c>
      <c r="G78" s="1">
        <f>13157.89+250000+247120</f>
        <v>510277.89</v>
      </c>
    </row>
    <row r="79" spans="1:7" s="9" customFormat="1" ht="96.75" customHeight="1">
      <c r="A79" s="6" t="s">
        <v>133</v>
      </c>
      <c r="B79" s="3" t="s">
        <v>6</v>
      </c>
      <c r="C79" s="4" t="s">
        <v>13</v>
      </c>
      <c r="D79" s="4" t="s">
        <v>13</v>
      </c>
      <c r="E79" s="5" t="s">
        <v>134</v>
      </c>
      <c r="F79" s="5">
        <v>200</v>
      </c>
      <c r="G79" s="1">
        <f>50000+55800000+450000-55800000+55850000-343500-146000-368.43+0.01</f>
        <v>55860131.58</v>
      </c>
    </row>
    <row r="80" spans="1:7" s="9" customFormat="1" ht="62.25" customHeight="1">
      <c r="A80" s="6" t="s">
        <v>235</v>
      </c>
      <c r="B80" s="3" t="s">
        <v>6</v>
      </c>
      <c r="C80" s="4" t="s">
        <v>19</v>
      </c>
      <c r="D80" s="4" t="s">
        <v>13</v>
      </c>
      <c r="E80" s="5" t="s">
        <v>234</v>
      </c>
      <c r="F80" s="5">
        <v>200</v>
      </c>
      <c r="G80" s="1">
        <f>12000</f>
        <v>12000</v>
      </c>
    </row>
    <row r="81" spans="1:7" ht="57.75" customHeight="1">
      <c r="A81" s="23" t="s">
        <v>36</v>
      </c>
      <c r="B81" s="4" t="s">
        <v>6</v>
      </c>
      <c r="C81" s="4" t="s">
        <v>19</v>
      </c>
      <c r="D81" s="4" t="s">
        <v>19</v>
      </c>
      <c r="E81" s="5" t="s">
        <v>35</v>
      </c>
      <c r="F81" s="5">
        <v>600</v>
      </c>
      <c r="G81" s="1">
        <f>33440</f>
        <v>33440</v>
      </c>
    </row>
    <row r="82" spans="1:7" ht="58.5" customHeight="1">
      <c r="A82" s="6" t="s">
        <v>25</v>
      </c>
      <c r="B82" s="4" t="s">
        <v>6</v>
      </c>
      <c r="C82" s="4" t="s">
        <v>19</v>
      </c>
      <c r="D82" s="4" t="s">
        <v>19</v>
      </c>
      <c r="E82" s="5" t="s">
        <v>37</v>
      </c>
      <c r="F82" s="5">
        <v>600</v>
      </c>
      <c r="G82" s="1">
        <f>5280</f>
        <v>5280</v>
      </c>
    </row>
    <row r="83" spans="1:7" ht="78" customHeight="1">
      <c r="A83" s="2" t="s">
        <v>28</v>
      </c>
      <c r="B83" s="4" t="s">
        <v>6</v>
      </c>
      <c r="C83" s="4" t="s">
        <v>16</v>
      </c>
      <c r="D83" s="4" t="s">
        <v>10</v>
      </c>
      <c r="E83" s="5" t="s">
        <v>41</v>
      </c>
      <c r="F83" s="5">
        <v>600</v>
      </c>
      <c r="G83" s="1">
        <f>16828896.79-355944.43-113000</f>
        <v>16359952.36</v>
      </c>
    </row>
    <row r="84" spans="1:7" ht="95.25" customHeight="1">
      <c r="A84" s="2" t="s">
        <v>260</v>
      </c>
      <c r="B84" s="4" t="s">
        <v>6</v>
      </c>
      <c r="C84" s="4" t="s">
        <v>16</v>
      </c>
      <c r="D84" s="4" t="s">
        <v>10</v>
      </c>
      <c r="E84" s="5" t="s">
        <v>256</v>
      </c>
      <c r="F84" s="5">
        <v>600</v>
      </c>
      <c r="G84" s="1">
        <f>66934</f>
        <v>66934</v>
      </c>
    </row>
    <row r="85" spans="1:7" ht="78" customHeight="1">
      <c r="A85" s="2" t="s">
        <v>261</v>
      </c>
      <c r="B85" s="4" t="s">
        <v>6</v>
      </c>
      <c r="C85" s="4" t="s">
        <v>16</v>
      </c>
      <c r="D85" s="4" t="s">
        <v>10</v>
      </c>
      <c r="E85" s="5" t="s">
        <v>257</v>
      </c>
      <c r="F85" s="5">
        <v>600</v>
      </c>
      <c r="G85" s="1">
        <f>113000</f>
        <v>113000</v>
      </c>
    </row>
    <row r="86" spans="1:7" ht="61.5" customHeight="1">
      <c r="A86" s="6" t="s">
        <v>100</v>
      </c>
      <c r="B86" s="4" t="s">
        <v>6</v>
      </c>
      <c r="C86" s="4" t="s">
        <v>16</v>
      </c>
      <c r="D86" s="4" t="s">
        <v>10</v>
      </c>
      <c r="E86" s="5" t="s">
        <v>38</v>
      </c>
      <c r="F86" s="5">
        <v>600</v>
      </c>
      <c r="G86" s="1">
        <f>318928+355944.43-100000-244823-66934</f>
        <v>263115.42999999993</v>
      </c>
    </row>
    <row r="87" spans="1:7" ht="76.5" customHeight="1">
      <c r="A87" s="2" t="s">
        <v>135</v>
      </c>
      <c r="B87" s="4" t="s">
        <v>6</v>
      </c>
      <c r="C87" s="4" t="s">
        <v>16</v>
      </c>
      <c r="D87" s="4" t="s">
        <v>10</v>
      </c>
      <c r="E87" s="5" t="s">
        <v>137</v>
      </c>
      <c r="F87" s="5">
        <v>600</v>
      </c>
      <c r="G87" s="1">
        <f>150000</f>
        <v>150000</v>
      </c>
    </row>
    <row r="88" spans="1:7" ht="76.5" customHeight="1">
      <c r="A88" s="2" t="s">
        <v>259</v>
      </c>
      <c r="B88" s="4" t="s">
        <v>6</v>
      </c>
      <c r="C88" s="4" t="s">
        <v>16</v>
      </c>
      <c r="D88" s="4" t="s">
        <v>10</v>
      </c>
      <c r="E88" s="5" t="s">
        <v>258</v>
      </c>
      <c r="F88" s="5">
        <v>600</v>
      </c>
      <c r="G88" s="1">
        <f>244823</f>
        <v>244823</v>
      </c>
    </row>
    <row r="89" spans="1:7" ht="114" customHeight="1">
      <c r="A89" s="6" t="s">
        <v>136</v>
      </c>
      <c r="B89" s="4" t="s">
        <v>6</v>
      </c>
      <c r="C89" s="4" t="s">
        <v>16</v>
      </c>
      <c r="D89" s="4" t="s">
        <v>10</v>
      </c>
      <c r="E89" s="5" t="s">
        <v>138</v>
      </c>
      <c r="F89" s="5">
        <v>600</v>
      </c>
      <c r="G89" s="1">
        <f>4700258-391294</f>
        <v>4308964</v>
      </c>
    </row>
    <row r="90" spans="1:7" ht="170.25" customHeight="1">
      <c r="A90" s="2" t="s">
        <v>29</v>
      </c>
      <c r="B90" s="4" t="s">
        <v>6</v>
      </c>
      <c r="C90" s="4" t="s">
        <v>16</v>
      </c>
      <c r="D90" s="4" t="s">
        <v>10</v>
      </c>
      <c r="E90" s="5" t="s">
        <v>42</v>
      </c>
      <c r="F90" s="5">
        <v>600</v>
      </c>
      <c r="G90" s="1">
        <f>1121650.92</f>
        <v>1121650.92</v>
      </c>
    </row>
    <row r="91" spans="1:7" ht="78" customHeight="1">
      <c r="A91" s="2" t="s">
        <v>191</v>
      </c>
      <c r="B91" s="4" t="s">
        <v>6</v>
      </c>
      <c r="C91" s="4" t="s">
        <v>16</v>
      </c>
      <c r="D91" s="4" t="s">
        <v>10</v>
      </c>
      <c r="E91" s="5" t="s">
        <v>192</v>
      </c>
      <c r="F91" s="5">
        <v>600</v>
      </c>
      <c r="G91" s="1">
        <f>684210.53+13000000</f>
        <v>13684210.53</v>
      </c>
    </row>
    <row r="92" spans="1:7" ht="113.25" customHeight="1">
      <c r="A92" s="6" t="s">
        <v>152</v>
      </c>
      <c r="B92" s="4" t="s">
        <v>6</v>
      </c>
      <c r="C92" s="4" t="s">
        <v>16</v>
      </c>
      <c r="D92" s="4" t="s">
        <v>10</v>
      </c>
      <c r="E92" s="5" t="s">
        <v>198</v>
      </c>
      <c r="F92" s="5">
        <v>600</v>
      </c>
      <c r="G92" s="1">
        <f>10526.32+200000</f>
        <v>210526.32</v>
      </c>
    </row>
    <row r="93" spans="1:7" ht="57" customHeight="1">
      <c r="A93" s="2" t="s">
        <v>92</v>
      </c>
      <c r="B93" s="4" t="s">
        <v>6</v>
      </c>
      <c r="C93" s="4" t="s">
        <v>20</v>
      </c>
      <c r="D93" s="4" t="s">
        <v>10</v>
      </c>
      <c r="E93" s="5" t="s">
        <v>43</v>
      </c>
      <c r="F93" s="5">
        <v>300</v>
      </c>
      <c r="G93" s="1">
        <f>208000+5251.15</f>
        <v>213251.15</v>
      </c>
    </row>
    <row r="94" spans="1:7" ht="58.5" customHeight="1">
      <c r="A94" s="6" t="s">
        <v>101</v>
      </c>
      <c r="B94" s="3" t="s">
        <v>6</v>
      </c>
      <c r="C94" s="4" t="s">
        <v>20</v>
      </c>
      <c r="D94" s="4" t="s">
        <v>18</v>
      </c>
      <c r="E94" s="5" t="s">
        <v>99</v>
      </c>
      <c r="F94" s="5">
        <v>300</v>
      </c>
      <c r="G94" s="1">
        <f>1041212.27+773472.28-773472.28+773472.28-358888+100000-550000-188000-41474.64</f>
        <v>776321.91</v>
      </c>
    </row>
    <row r="95" spans="1:7" ht="78.75" customHeight="1">
      <c r="A95" s="6" t="s">
        <v>150</v>
      </c>
      <c r="B95" s="3" t="s">
        <v>6</v>
      </c>
      <c r="C95" s="4" t="s">
        <v>20</v>
      </c>
      <c r="D95" s="4" t="s">
        <v>18</v>
      </c>
      <c r="E95" s="5" t="s">
        <v>151</v>
      </c>
      <c r="F95" s="5">
        <v>200</v>
      </c>
      <c r="G95" s="1">
        <f>59464.7+1783.9</f>
        <v>61248.6</v>
      </c>
    </row>
    <row r="96" spans="1:7" ht="109.5" customHeight="1">
      <c r="A96" s="6" t="s">
        <v>264</v>
      </c>
      <c r="B96" s="3" t="s">
        <v>6</v>
      </c>
      <c r="C96" s="4" t="s">
        <v>20</v>
      </c>
      <c r="D96" s="4" t="s">
        <v>18</v>
      </c>
      <c r="E96" s="5" t="s">
        <v>265</v>
      </c>
      <c r="F96" s="5">
        <v>300</v>
      </c>
      <c r="G96" s="1">
        <f>20000</f>
        <v>20000</v>
      </c>
    </row>
    <row r="97" spans="1:7" ht="60.75" customHeight="1">
      <c r="A97" s="2" t="s">
        <v>26</v>
      </c>
      <c r="B97" s="4" t="s">
        <v>6</v>
      </c>
      <c r="C97" s="4" t="s">
        <v>14</v>
      </c>
      <c r="D97" s="4" t="s">
        <v>11</v>
      </c>
      <c r="E97" s="5" t="s">
        <v>39</v>
      </c>
      <c r="F97" s="5">
        <v>200</v>
      </c>
      <c r="G97" s="1">
        <f>77000</f>
        <v>77000</v>
      </c>
    </row>
    <row r="98" spans="1:7" ht="62.25" customHeight="1">
      <c r="A98" s="2" t="s">
        <v>27</v>
      </c>
      <c r="B98" s="4" t="s">
        <v>6</v>
      </c>
      <c r="C98" s="4" t="s">
        <v>14</v>
      </c>
      <c r="D98" s="4" t="s">
        <v>11</v>
      </c>
      <c r="E98" s="5" t="s">
        <v>40</v>
      </c>
      <c r="F98" s="5">
        <v>200</v>
      </c>
      <c r="G98" s="1">
        <f>128840+17856-25000</f>
        <v>121696</v>
      </c>
    </row>
    <row r="99" spans="1:7" s="27" customFormat="1" ht="40.5" customHeight="1">
      <c r="A99" s="24" t="s">
        <v>174</v>
      </c>
      <c r="B99" s="17" t="s">
        <v>175</v>
      </c>
      <c r="C99" s="17" t="s">
        <v>7</v>
      </c>
      <c r="D99" s="17" t="s">
        <v>7</v>
      </c>
      <c r="E99" s="25" t="s">
        <v>8</v>
      </c>
      <c r="F99" s="26" t="s">
        <v>9</v>
      </c>
      <c r="G99" s="18">
        <f>G100</f>
        <v>36279.18</v>
      </c>
    </row>
    <row r="100" spans="1:7" ht="41.25" customHeight="1">
      <c r="A100" s="2" t="s">
        <v>176</v>
      </c>
      <c r="B100" s="4" t="s">
        <v>175</v>
      </c>
      <c r="C100" s="4" t="s">
        <v>15</v>
      </c>
      <c r="D100" s="4" t="s">
        <v>10</v>
      </c>
      <c r="E100" s="5" t="s">
        <v>177</v>
      </c>
      <c r="F100" s="5">
        <v>700</v>
      </c>
      <c r="G100" s="1">
        <f>36279.18</f>
        <v>36279.18</v>
      </c>
    </row>
    <row r="101" spans="1:7" s="27" customFormat="1" ht="58.5" customHeight="1">
      <c r="A101" s="24" t="s">
        <v>153</v>
      </c>
      <c r="B101" s="17" t="s">
        <v>154</v>
      </c>
      <c r="C101" s="17" t="s">
        <v>7</v>
      </c>
      <c r="D101" s="17" t="s">
        <v>7</v>
      </c>
      <c r="E101" s="25" t="s">
        <v>8</v>
      </c>
      <c r="F101" s="26" t="s">
        <v>9</v>
      </c>
      <c r="G101" s="18">
        <f>SUM(G102:G109)</f>
        <v>401900</v>
      </c>
    </row>
    <row r="102" spans="1:7" s="27" customFormat="1" ht="37.5" customHeight="1">
      <c r="A102" s="2" t="s">
        <v>52</v>
      </c>
      <c r="B102" s="3" t="s">
        <v>154</v>
      </c>
      <c r="C102" s="4" t="s">
        <v>10</v>
      </c>
      <c r="D102" s="4" t="s">
        <v>15</v>
      </c>
      <c r="E102" s="5" t="s">
        <v>53</v>
      </c>
      <c r="F102" s="5">
        <v>200</v>
      </c>
      <c r="G102" s="1">
        <f>25000</f>
        <v>25000</v>
      </c>
    </row>
    <row r="103" spans="1:7" s="27" customFormat="1" ht="76.5" customHeight="1">
      <c r="A103" s="2" t="s">
        <v>54</v>
      </c>
      <c r="B103" s="3" t="s">
        <v>154</v>
      </c>
      <c r="C103" s="4" t="s">
        <v>10</v>
      </c>
      <c r="D103" s="4" t="s">
        <v>15</v>
      </c>
      <c r="E103" s="5" t="s">
        <v>55</v>
      </c>
      <c r="F103" s="5">
        <v>200</v>
      </c>
      <c r="G103" s="1">
        <f>72000</f>
        <v>72000</v>
      </c>
    </row>
    <row r="104" spans="1:7" s="27" customFormat="1" ht="76.5" customHeight="1">
      <c r="A104" s="2" t="s">
        <v>56</v>
      </c>
      <c r="B104" s="3" t="s">
        <v>154</v>
      </c>
      <c r="C104" s="4" t="s">
        <v>10</v>
      </c>
      <c r="D104" s="4" t="s">
        <v>15</v>
      </c>
      <c r="E104" s="5" t="s">
        <v>57</v>
      </c>
      <c r="F104" s="5">
        <v>200</v>
      </c>
      <c r="G104" s="1">
        <f>9000</f>
        <v>9000</v>
      </c>
    </row>
    <row r="105" spans="1:7" s="27" customFormat="1" ht="96.75" customHeight="1">
      <c r="A105" s="2" t="s">
        <v>60</v>
      </c>
      <c r="B105" s="3" t="s">
        <v>154</v>
      </c>
      <c r="C105" s="4" t="s">
        <v>10</v>
      </c>
      <c r="D105" s="4" t="s">
        <v>15</v>
      </c>
      <c r="E105" s="5" t="s">
        <v>61</v>
      </c>
      <c r="F105" s="5">
        <v>200</v>
      </c>
      <c r="G105" s="1">
        <f>60000</f>
        <v>60000</v>
      </c>
    </row>
    <row r="106" spans="1:7" s="27" customFormat="1" ht="59.25" customHeight="1">
      <c r="A106" s="2" t="s">
        <v>211</v>
      </c>
      <c r="B106" s="3" t="s">
        <v>154</v>
      </c>
      <c r="C106" s="4" t="s">
        <v>10</v>
      </c>
      <c r="D106" s="4" t="s">
        <v>15</v>
      </c>
      <c r="E106" s="5" t="s">
        <v>210</v>
      </c>
      <c r="F106" s="5">
        <v>200</v>
      </c>
      <c r="G106" s="1">
        <v>88000</v>
      </c>
    </row>
    <row r="107" spans="1:7" s="9" customFormat="1" ht="39.75" customHeight="1">
      <c r="A107" s="23" t="s">
        <v>116</v>
      </c>
      <c r="B107" s="4" t="s">
        <v>154</v>
      </c>
      <c r="C107" s="4" t="s">
        <v>10</v>
      </c>
      <c r="D107" s="4" t="s">
        <v>15</v>
      </c>
      <c r="E107" s="5" t="s">
        <v>117</v>
      </c>
      <c r="F107" s="5">
        <v>800</v>
      </c>
      <c r="G107" s="1">
        <f>70000</f>
        <v>70000</v>
      </c>
    </row>
    <row r="108" spans="1:7" s="9" customFormat="1" ht="76.5" customHeight="1">
      <c r="A108" s="2" t="s">
        <v>58</v>
      </c>
      <c r="B108" s="3" t="s">
        <v>154</v>
      </c>
      <c r="C108" s="4" t="s">
        <v>12</v>
      </c>
      <c r="D108" s="4" t="s">
        <v>22</v>
      </c>
      <c r="E108" s="5" t="s">
        <v>59</v>
      </c>
      <c r="F108" s="5">
        <v>200</v>
      </c>
      <c r="G108" s="1">
        <f>27900</f>
        <v>27900</v>
      </c>
    </row>
    <row r="109" spans="1:7" s="9" customFormat="1" ht="59.25" customHeight="1">
      <c r="A109" s="2" t="s">
        <v>202</v>
      </c>
      <c r="B109" s="3" t="s">
        <v>154</v>
      </c>
      <c r="C109" s="4" t="s">
        <v>13</v>
      </c>
      <c r="D109" s="4" t="s">
        <v>11</v>
      </c>
      <c r="E109" s="5" t="s">
        <v>194</v>
      </c>
      <c r="F109" s="5">
        <v>800</v>
      </c>
      <c r="G109" s="1">
        <f>50000</f>
        <v>50000</v>
      </c>
    </row>
    <row r="110" spans="1:7" s="20" customFormat="1" ht="41.25" customHeight="1">
      <c r="A110" s="24" t="s">
        <v>155</v>
      </c>
      <c r="B110" s="17" t="s">
        <v>156</v>
      </c>
      <c r="C110" s="17" t="s">
        <v>7</v>
      </c>
      <c r="D110" s="17" t="s">
        <v>7</v>
      </c>
      <c r="E110" s="25" t="s">
        <v>8</v>
      </c>
      <c r="F110" s="26" t="s">
        <v>9</v>
      </c>
      <c r="G110" s="18">
        <f>SUM(G111:G137)</f>
        <v>16282956.200000001</v>
      </c>
    </row>
    <row r="111" spans="1:7" s="9" customFormat="1" ht="62.25" customHeight="1">
      <c r="A111" s="2" t="s">
        <v>239</v>
      </c>
      <c r="B111" s="3" t="s">
        <v>156</v>
      </c>
      <c r="C111" s="4" t="s">
        <v>12</v>
      </c>
      <c r="D111" s="4" t="s">
        <v>237</v>
      </c>
      <c r="E111" s="5" t="s">
        <v>238</v>
      </c>
      <c r="F111" s="3" t="s">
        <v>236</v>
      </c>
      <c r="G111" s="1">
        <f>100000</f>
        <v>100000</v>
      </c>
    </row>
    <row r="112" spans="1:7" ht="96" customHeight="1">
      <c r="A112" s="6" t="s">
        <v>102</v>
      </c>
      <c r="B112" s="3" t="s">
        <v>156</v>
      </c>
      <c r="C112" s="4" t="s">
        <v>12</v>
      </c>
      <c r="D112" s="4" t="s">
        <v>16</v>
      </c>
      <c r="E112" s="5" t="s">
        <v>103</v>
      </c>
      <c r="F112" s="5">
        <v>200</v>
      </c>
      <c r="G112" s="1">
        <f>2000000+824058.19-58.86</f>
        <v>2823999.33</v>
      </c>
    </row>
    <row r="113" spans="1:7" ht="72.75" customHeight="1">
      <c r="A113" s="2" t="s">
        <v>203</v>
      </c>
      <c r="B113" s="3" t="s">
        <v>156</v>
      </c>
      <c r="C113" s="4" t="s">
        <v>12</v>
      </c>
      <c r="D113" s="4" t="s">
        <v>17</v>
      </c>
      <c r="E113" s="5" t="s">
        <v>195</v>
      </c>
      <c r="F113" s="5">
        <v>800</v>
      </c>
      <c r="G113" s="1">
        <f>50000</f>
        <v>50000</v>
      </c>
    </row>
    <row r="114" spans="1:7" ht="57.75" customHeight="1">
      <c r="A114" s="2" t="s">
        <v>204</v>
      </c>
      <c r="B114" s="3" t="s">
        <v>156</v>
      </c>
      <c r="C114" s="4" t="s">
        <v>12</v>
      </c>
      <c r="D114" s="4" t="s">
        <v>17</v>
      </c>
      <c r="E114" s="5" t="s">
        <v>196</v>
      </c>
      <c r="F114" s="5">
        <v>800</v>
      </c>
      <c r="G114" s="1">
        <f>50000</f>
        <v>50000</v>
      </c>
    </row>
    <row r="115" spans="1:7" ht="62.25" customHeight="1">
      <c r="A115" s="6" t="s">
        <v>68</v>
      </c>
      <c r="B115" s="3" t="s">
        <v>156</v>
      </c>
      <c r="C115" s="4" t="s">
        <v>13</v>
      </c>
      <c r="D115" s="4" t="s">
        <v>10</v>
      </c>
      <c r="E115" s="5" t="s">
        <v>69</v>
      </c>
      <c r="F115" s="5">
        <v>200</v>
      </c>
      <c r="G115" s="1">
        <f>230000+139115.73+108888-108888</f>
        <v>369115.73</v>
      </c>
    </row>
    <row r="116" spans="1:7" ht="78" customHeight="1">
      <c r="A116" s="6" t="s">
        <v>70</v>
      </c>
      <c r="B116" s="3" t="s">
        <v>156</v>
      </c>
      <c r="C116" s="4" t="s">
        <v>13</v>
      </c>
      <c r="D116" s="4" t="s">
        <v>10</v>
      </c>
      <c r="E116" s="5" t="s">
        <v>71</v>
      </c>
      <c r="F116" s="5">
        <v>200</v>
      </c>
      <c r="G116" s="1">
        <f>1200000</f>
        <v>1200000</v>
      </c>
    </row>
    <row r="117" spans="1:7" ht="59.25" customHeight="1">
      <c r="A117" s="6" t="s">
        <v>72</v>
      </c>
      <c r="B117" s="3" t="s">
        <v>156</v>
      </c>
      <c r="C117" s="4" t="s">
        <v>13</v>
      </c>
      <c r="D117" s="4" t="s">
        <v>10</v>
      </c>
      <c r="E117" s="5" t="s">
        <v>73</v>
      </c>
      <c r="F117" s="5">
        <v>200</v>
      </c>
      <c r="G117" s="1">
        <f>100103-14944.64</f>
        <v>85158.36</v>
      </c>
    </row>
    <row r="118" spans="1:7" ht="208.5" customHeight="1">
      <c r="A118" s="6" t="s">
        <v>148</v>
      </c>
      <c r="B118" s="3" t="s">
        <v>156</v>
      </c>
      <c r="C118" s="4" t="s">
        <v>13</v>
      </c>
      <c r="D118" s="4" t="s">
        <v>10</v>
      </c>
      <c r="E118" s="5" t="s">
        <v>149</v>
      </c>
      <c r="F118" s="5">
        <v>800</v>
      </c>
      <c r="G118" s="1">
        <f>200000</f>
        <v>200000</v>
      </c>
    </row>
    <row r="119" spans="1:7" ht="114" customHeight="1">
      <c r="A119" s="6" t="s">
        <v>215</v>
      </c>
      <c r="B119" s="3" t="s">
        <v>156</v>
      </c>
      <c r="C119" s="4" t="s">
        <v>13</v>
      </c>
      <c r="D119" s="4" t="s">
        <v>10</v>
      </c>
      <c r="E119" s="5" t="s">
        <v>212</v>
      </c>
      <c r="F119" s="5">
        <v>200</v>
      </c>
      <c r="G119" s="1">
        <v>53921</v>
      </c>
    </row>
    <row r="120" spans="1:7" ht="62.25" customHeight="1">
      <c r="A120" s="2" t="s">
        <v>123</v>
      </c>
      <c r="B120" s="3" t="s">
        <v>156</v>
      </c>
      <c r="C120" s="4" t="s">
        <v>13</v>
      </c>
      <c r="D120" s="4" t="s">
        <v>11</v>
      </c>
      <c r="E120" s="5" t="s">
        <v>125</v>
      </c>
      <c r="F120" s="5">
        <v>200</v>
      </c>
      <c r="G120" s="1">
        <f>353572-180000+40000+148000+680865.05+50989-4052+53101+6394.88+108888</f>
        <v>1257757.93</v>
      </c>
    </row>
    <row r="121" spans="1:7" ht="114.75" customHeight="1">
      <c r="A121" s="6" t="s">
        <v>124</v>
      </c>
      <c r="B121" s="3" t="s">
        <v>156</v>
      </c>
      <c r="C121" s="4" t="s">
        <v>13</v>
      </c>
      <c r="D121" s="4" t="s">
        <v>11</v>
      </c>
      <c r="E121" s="5" t="s">
        <v>126</v>
      </c>
      <c r="F121" s="5">
        <v>200</v>
      </c>
      <c r="G121" s="1">
        <f>300000-40000-95948</f>
        <v>164052</v>
      </c>
    </row>
    <row r="122" spans="1:7" ht="99" customHeight="1">
      <c r="A122" s="6" t="s">
        <v>141</v>
      </c>
      <c r="B122" s="3" t="s">
        <v>156</v>
      </c>
      <c r="C122" s="4" t="s">
        <v>13</v>
      </c>
      <c r="D122" s="4" t="s">
        <v>11</v>
      </c>
      <c r="E122" s="5" t="s">
        <v>127</v>
      </c>
      <c r="F122" s="5">
        <v>200</v>
      </c>
      <c r="G122" s="1">
        <f>2046140.36</f>
        <v>2046140.36</v>
      </c>
    </row>
    <row r="123" spans="1:7" ht="113.25" customHeight="1">
      <c r="A123" s="6" t="s">
        <v>170</v>
      </c>
      <c r="B123" s="3" t="s">
        <v>156</v>
      </c>
      <c r="C123" s="4" t="s">
        <v>13</v>
      </c>
      <c r="D123" s="4" t="s">
        <v>11</v>
      </c>
      <c r="E123" s="5" t="s">
        <v>169</v>
      </c>
      <c r="F123" s="5">
        <v>200</v>
      </c>
      <c r="G123" s="1">
        <f>1112337.02</f>
        <v>1112337.02</v>
      </c>
    </row>
    <row r="124" spans="1:7" ht="154.5" customHeight="1">
      <c r="A124" s="6" t="s">
        <v>165</v>
      </c>
      <c r="B124" s="3" t="s">
        <v>156</v>
      </c>
      <c r="C124" s="4" t="s">
        <v>13</v>
      </c>
      <c r="D124" s="4" t="s">
        <v>11</v>
      </c>
      <c r="E124" s="5" t="s">
        <v>164</v>
      </c>
      <c r="F124" s="5">
        <v>200</v>
      </c>
      <c r="G124" s="1">
        <f>30000</f>
        <v>30000</v>
      </c>
    </row>
    <row r="125" spans="1:7" ht="57.75" customHeight="1">
      <c r="A125" s="6" t="s">
        <v>187</v>
      </c>
      <c r="B125" s="3" t="s">
        <v>156</v>
      </c>
      <c r="C125" s="4" t="s">
        <v>13</v>
      </c>
      <c r="D125" s="4" t="s">
        <v>11</v>
      </c>
      <c r="E125" s="5" t="s">
        <v>178</v>
      </c>
      <c r="F125" s="5">
        <v>200</v>
      </c>
      <c r="G125" s="1">
        <f>1218145-50721.73</f>
        <v>1167423.27</v>
      </c>
    </row>
    <row r="126" spans="1:7" ht="118.5" customHeight="1">
      <c r="A126" s="6" t="s">
        <v>219</v>
      </c>
      <c r="B126" s="3" t="s">
        <v>156</v>
      </c>
      <c r="C126" s="4" t="s">
        <v>13</v>
      </c>
      <c r="D126" s="4" t="s">
        <v>11</v>
      </c>
      <c r="E126" s="34" t="s">
        <v>218</v>
      </c>
      <c r="F126" s="5">
        <v>200</v>
      </c>
      <c r="G126" s="1">
        <f>454266.45+395733.55</f>
        <v>850000</v>
      </c>
    </row>
    <row r="127" spans="1:7" ht="132" customHeight="1">
      <c r="A127" s="6" t="s">
        <v>278</v>
      </c>
      <c r="B127" s="3" t="s">
        <v>156</v>
      </c>
      <c r="C127" s="4" t="s">
        <v>13</v>
      </c>
      <c r="D127" s="4" t="s">
        <v>11</v>
      </c>
      <c r="E127" s="34" t="s">
        <v>276</v>
      </c>
      <c r="F127" s="5">
        <v>200</v>
      </c>
      <c r="G127" s="1">
        <f>156150</f>
        <v>156150</v>
      </c>
    </row>
    <row r="128" spans="1:7" ht="118.5" customHeight="1">
      <c r="A128" s="6" t="s">
        <v>279</v>
      </c>
      <c r="B128" s="3" t="s">
        <v>156</v>
      </c>
      <c r="C128" s="4" t="s">
        <v>13</v>
      </c>
      <c r="D128" s="4" t="s">
        <v>11</v>
      </c>
      <c r="E128" s="34" t="s">
        <v>277</v>
      </c>
      <c r="F128" s="5">
        <v>200</v>
      </c>
      <c r="G128" s="1">
        <f>63725</f>
        <v>63725</v>
      </c>
    </row>
    <row r="129" spans="1:7" ht="95.25" customHeight="1">
      <c r="A129" s="6" t="s">
        <v>188</v>
      </c>
      <c r="B129" s="3" t="s">
        <v>156</v>
      </c>
      <c r="C129" s="4" t="s">
        <v>13</v>
      </c>
      <c r="D129" s="4" t="s">
        <v>11</v>
      </c>
      <c r="E129" s="5" t="s">
        <v>128</v>
      </c>
      <c r="F129" s="5">
        <v>400</v>
      </c>
      <c r="G129" s="1">
        <f>1099598.52+1000000-292333-148000-242036.44-135821.26</f>
        <v>1281407.82</v>
      </c>
    </row>
    <row r="130" spans="1:7" ht="95.25" customHeight="1">
      <c r="A130" s="6" t="s">
        <v>74</v>
      </c>
      <c r="B130" s="3" t="s">
        <v>156</v>
      </c>
      <c r="C130" s="4" t="s">
        <v>13</v>
      </c>
      <c r="D130" s="4" t="s">
        <v>11</v>
      </c>
      <c r="E130" s="5" t="s">
        <v>75</v>
      </c>
      <c r="F130" s="5">
        <v>800</v>
      </c>
      <c r="G130" s="1">
        <f>2400000-100000</f>
        <v>2300000</v>
      </c>
    </row>
    <row r="131" spans="1:7" ht="75" customHeight="1">
      <c r="A131" s="6" t="s">
        <v>129</v>
      </c>
      <c r="B131" s="3" t="s">
        <v>156</v>
      </c>
      <c r="C131" s="4" t="s">
        <v>13</v>
      </c>
      <c r="D131" s="4" t="s">
        <v>11</v>
      </c>
      <c r="E131" s="5" t="s">
        <v>130</v>
      </c>
      <c r="F131" s="5">
        <v>200</v>
      </c>
      <c r="G131" s="1">
        <f>36000</f>
        <v>36000</v>
      </c>
    </row>
    <row r="132" spans="1:7" ht="95.25" customHeight="1">
      <c r="A132" s="6" t="s">
        <v>190</v>
      </c>
      <c r="B132" s="3" t="s">
        <v>156</v>
      </c>
      <c r="C132" s="4" t="s">
        <v>13</v>
      </c>
      <c r="D132" s="4" t="s">
        <v>11</v>
      </c>
      <c r="E132" s="5" t="s">
        <v>189</v>
      </c>
      <c r="F132" s="5">
        <v>200</v>
      </c>
      <c r="G132" s="1">
        <f>180000+25000</f>
        <v>205000</v>
      </c>
    </row>
    <row r="133" spans="1:7" ht="74.25" customHeight="1">
      <c r="A133" s="2" t="s">
        <v>205</v>
      </c>
      <c r="B133" s="3" t="s">
        <v>156</v>
      </c>
      <c r="C133" s="4" t="s">
        <v>13</v>
      </c>
      <c r="D133" s="4" t="s">
        <v>11</v>
      </c>
      <c r="E133" s="5" t="s">
        <v>197</v>
      </c>
      <c r="F133" s="5">
        <v>800</v>
      </c>
      <c r="G133" s="1">
        <f>50000</f>
        <v>50000</v>
      </c>
    </row>
    <row r="134" spans="1:7" ht="57.75" customHeight="1">
      <c r="A134" s="2" t="s">
        <v>206</v>
      </c>
      <c r="B134" s="3" t="s">
        <v>156</v>
      </c>
      <c r="C134" s="4" t="s">
        <v>13</v>
      </c>
      <c r="D134" s="4" t="s">
        <v>11</v>
      </c>
      <c r="E134" s="5" t="s">
        <v>201</v>
      </c>
      <c r="F134" s="5">
        <v>800</v>
      </c>
      <c r="G134" s="1">
        <f>50000</f>
        <v>50000</v>
      </c>
    </row>
    <row r="135" spans="1:7" ht="58.5" customHeight="1">
      <c r="A135" s="6" t="s">
        <v>83</v>
      </c>
      <c r="B135" s="3" t="s">
        <v>156</v>
      </c>
      <c r="C135" s="4" t="s">
        <v>13</v>
      </c>
      <c r="D135" s="4" t="s">
        <v>18</v>
      </c>
      <c r="E135" s="5" t="s">
        <v>84</v>
      </c>
      <c r="F135" s="5">
        <v>200</v>
      </c>
      <c r="G135" s="1">
        <f>254873-124701-6394.88-21720.74</f>
        <v>102056.37999999999</v>
      </c>
    </row>
    <row r="136" spans="1:7" ht="58.5" customHeight="1">
      <c r="A136" s="6" t="s">
        <v>241</v>
      </c>
      <c r="B136" s="3" t="s">
        <v>156</v>
      </c>
      <c r="C136" s="4" t="s">
        <v>13</v>
      </c>
      <c r="D136" s="4" t="s">
        <v>18</v>
      </c>
      <c r="E136" s="5" t="s">
        <v>240</v>
      </c>
      <c r="F136" s="5">
        <v>200</v>
      </c>
      <c r="G136" s="1">
        <f>248712</f>
        <v>248712</v>
      </c>
    </row>
    <row r="137" spans="1:7" ht="80.25" customHeight="1">
      <c r="A137" s="6" t="s">
        <v>214</v>
      </c>
      <c r="B137" s="3" t="s">
        <v>156</v>
      </c>
      <c r="C137" s="4" t="s">
        <v>13</v>
      </c>
      <c r="D137" s="4" t="s">
        <v>18</v>
      </c>
      <c r="E137" s="5" t="s">
        <v>213</v>
      </c>
      <c r="F137" s="5">
        <v>200</v>
      </c>
      <c r="G137" s="1">
        <f>292333-62333</f>
        <v>230000</v>
      </c>
    </row>
    <row r="138" spans="1:7" s="20" customFormat="1" ht="37.5" customHeight="1">
      <c r="A138" s="28" t="s">
        <v>21</v>
      </c>
      <c r="B138" s="25">
        <v>810</v>
      </c>
      <c r="C138" s="17" t="s">
        <v>7</v>
      </c>
      <c r="D138" s="17" t="s">
        <v>7</v>
      </c>
      <c r="E138" s="17" t="s">
        <v>8</v>
      </c>
      <c r="F138" s="17" t="s">
        <v>9</v>
      </c>
      <c r="G138" s="29">
        <f>SUM(G139:G142)</f>
        <v>2437518.09</v>
      </c>
    </row>
    <row r="139" spans="1:7" ht="114.75" customHeight="1">
      <c r="A139" s="2" t="s">
        <v>30</v>
      </c>
      <c r="B139" s="5">
        <v>810</v>
      </c>
      <c r="C139" s="4" t="s">
        <v>10</v>
      </c>
      <c r="D139" s="4" t="s">
        <v>11</v>
      </c>
      <c r="E139" s="5" t="s">
        <v>85</v>
      </c>
      <c r="F139" s="5">
        <v>100</v>
      </c>
      <c r="G139" s="30">
        <f>731884.6+7685.22</f>
        <v>739569.82</v>
      </c>
    </row>
    <row r="140" spans="1:7" ht="112.5" customHeight="1">
      <c r="A140" s="2" t="s">
        <v>31</v>
      </c>
      <c r="B140" s="5">
        <v>810</v>
      </c>
      <c r="C140" s="4" t="s">
        <v>10</v>
      </c>
      <c r="D140" s="4" t="s">
        <v>18</v>
      </c>
      <c r="E140" s="5" t="s">
        <v>86</v>
      </c>
      <c r="F140" s="5">
        <v>100</v>
      </c>
      <c r="G140" s="30">
        <f>1172083.85+11398.42</f>
        <v>1183482.27</v>
      </c>
    </row>
    <row r="141" spans="1:7" ht="75.75" customHeight="1">
      <c r="A141" s="2" t="s">
        <v>32</v>
      </c>
      <c r="B141" s="5">
        <v>810</v>
      </c>
      <c r="C141" s="4" t="s">
        <v>10</v>
      </c>
      <c r="D141" s="4" t="s">
        <v>18</v>
      </c>
      <c r="E141" s="5" t="s">
        <v>86</v>
      </c>
      <c r="F141" s="5">
        <v>200</v>
      </c>
      <c r="G141" s="30">
        <f>484466</f>
        <v>484466</v>
      </c>
    </row>
    <row r="142" spans="1:7" ht="39.75" customHeight="1">
      <c r="A142" s="2" t="s">
        <v>139</v>
      </c>
      <c r="B142" s="5">
        <v>810</v>
      </c>
      <c r="C142" s="4" t="s">
        <v>10</v>
      </c>
      <c r="D142" s="4" t="s">
        <v>15</v>
      </c>
      <c r="E142" s="5" t="s">
        <v>140</v>
      </c>
      <c r="F142" s="5">
        <v>800</v>
      </c>
      <c r="G142" s="1">
        <f>30000</f>
        <v>30000</v>
      </c>
    </row>
    <row r="143" spans="1:7" s="20" customFormat="1" ht="27.75" customHeight="1">
      <c r="A143" s="37" t="s">
        <v>24</v>
      </c>
      <c r="B143" s="38"/>
      <c r="C143" s="38"/>
      <c r="D143" s="38"/>
      <c r="E143" s="38"/>
      <c r="F143" s="39"/>
      <c r="G143" s="18">
        <f>G25+G138+G110+G101+G99</f>
        <v>207016814.02999997</v>
      </c>
    </row>
    <row r="144" spans="1:7" s="20" customFormat="1" ht="27.75" customHeight="1">
      <c r="A144" s="31"/>
      <c r="B144" s="31"/>
      <c r="C144" s="31"/>
      <c r="D144" s="31"/>
      <c r="E144" s="31"/>
      <c r="F144" s="31"/>
      <c r="G144" s="32" t="s">
        <v>231</v>
      </c>
    </row>
    <row r="145" spans="1:7" s="20" customFormat="1" ht="27.75" customHeight="1">
      <c r="A145" s="31"/>
      <c r="B145" s="31"/>
      <c r="C145" s="31"/>
      <c r="D145" s="31"/>
      <c r="E145" s="31"/>
      <c r="F145" s="31"/>
      <c r="G145" s="32"/>
    </row>
    <row r="146" spans="2:6" ht="18.75">
      <c r="B146" s="7"/>
      <c r="C146" s="7"/>
      <c r="D146" s="7"/>
      <c r="E146" s="7"/>
      <c r="F146" s="7"/>
    </row>
    <row r="147" spans="2:6" ht="18.75">
      <c r="B147" s="7"/>
      <c r="C147" s="7"/>
      <c r="D147" s="7"/>
      <c r="E147" s="7"/>
      <c r="F147" s="7"/>
    </row>
    <row r="148" spans="2:6" ht="18.75">
      <c r="B148" s="7"/>
      <c r="C148" s="7"/>
      <c r="D148" s="7"/>
      <c r="E148" s="7"/>
      <c r="F148" s="7"/>
    </row>
    <row r="149" spans="2:6" ht="18.75">
      <c r="B149" s="7"/>
      <c r="C149" s="7"/>
      <c r="D149" s="7"/>
      <c r="E149" s="7"/>
      <c r="F149" s="7"/>
    </row>
    <row r="150" spans="2:6" ht="18.75">
      <c r="B150" s="7"/>
      <c r="C150" s="7"/>
      <c r="D150" s="7"/>
      <c r="E150" s="7"/>
      <c r="F150" s="7"/>
    </row>
    <row r="151" spans="2:6" ht="18.75">
      <c r="B151" s="7"/>
      <c r="C151" s="7"/>
      <c r="D151" s="7"/>
      <c r="E151" s="7"/>
      <c r="F151" s="7"/>
    </row>
    <row r="152" spans="2:6" ht="18.75">
      <c r="B152" s="7"/>
      <c r="C152" s="7"/>
      <c r="D152" s="7"/>
      <c r="E152" s="7"/>
      <c r="F152" s="7"/>
    </row>
    <row r="153" spans="2:6" ht="18.75">
      <c r="B153" s="7"/>
      <c r="C153" s="7"/>
      <c r="D153" s="7"/>
      <c r="E153" s="7"/>
      <c r="F153" s="7"/>
    </row>
    <row r="154" spans="2:6" ht="18.75">
      <c r="B154" s="7"/>
      <c r="C154" s="7"/>
      <c r="D154" s="7"/>
      <c r="E154" s="7"/>
      <c r="F154" s="7"/>
    </row>
    <row r="155" spans="2:6" ht="18.75">
      <c r="B155" s="7"/>
      <c r="C155" s="7"/>
      <c r="D155" s="7"/>
      <c r="E155" s="7"/>
      <c r="F155" s="7"/>
    </row>
    <row r="156" spans="2:6" ht="18.75">
      <c r="B156" s="7"/>
      <c r="C156" s="7"/>
      <c r="D156" s="7"/>
      <c r="E156" s="7"/>
      <c r="F156" s="7"/>
    </row>
    <row r="157" spans="2:6" ht="18.75">
      <c r="B157" s="7"/>
      <c r="C157" s="7"/>
      <c r="D157" s="7"/>
      <c r="E157" s="7"/>
      <c r="F157" s="7"/>
    </row>
    <row r="158" spans="2:6" ht="18.75">
      <c r="B158" s="7"/>
      <c r="C158" s="7"/>
      <c r="D158" s="7"/>
      <c r="E158" s="7"/>
      <c r="F158" s="7"/>
    </row>
    <row r="159" spans="2:6" ht="18.75">
      <c r="B159" s="7"/>
      <c r="C159" s="7"/>
      <c r="D159" s="7"/>
      <c r="E159" s="7"/>
      <c r="F159" s="7"/>
    </row>
    <row r="160" spans="2:6" ht="18.75">
      <c r="B160" s="7"/>
      <c r="C160" s="7"/>
      <c r="D160" s="7"/>
      <c r="E160" s="7"/>
      <c r="F160" s="7"/>
    </row>
    <row r="161" spans="2:6" ht="18.75">
      <c r="B161" s="7"/>
      <c r="C161" s="7"/>
      <c r="D161" s="7"/>
      <c r="E161" s="7"/>
      <c r="F161" s="7"/>
    </row>
    <row r="162" spans="2:6" ht="18.75">
      <c r="B162" s="7"/>
      <c r="C162" s="7"/>
      <c r="D162" s="7"/>
      <c r="E162" s="7"/>
      <c r="F162" s="7"/>
    </row>
    <row r="163" spans="2:6" ht="18.75">
      <c r="B163" s="7"/>
      <c r="C163" s="7"/>
      <c r="D163" s="7"/>
      <c r="E163" s="7"/>
      <c r="F163" s="7"/>
    </row>
    <row r="164" spans="2:6" ht="18.75">
      <c r="B164" s="7"/>
      <c r="C164" s="7"/>
      <c r="D164" s="7"/>
      <c r="E164" s="7"/>
      <c r="F164" s="7"/>
    </row>
    <row r="165" spans="2:6" ht="18.75">
      <c r="B165" s="7"/>
      <c r="C165" s="7"/>
      <c r="D165" s="7"/>
      <c r="E165" s="7"/>
      <c r="F165" s="7"/>
    </row>
    <row r="166" spans="2:6" ht="18.75">
      <c r="B166" s="7"/>
      <c r="C166" s="7"/>
      <c r="D166" s="7"/>
      <c r="E166" s="7"/>
      <c r="F166" s="7"/>
    </row>
    <row r="167" spans="2:6" ht="18.75">
      <c r="B167" s="7"/>
      <c r="C167" s="7"/>
      <c r="D167" s="7"/>
      <c r="E167" s="7"/>
      <c r="F167" s="7"/>
    </row>
    <row r="168" spans="2:6" ht="18.75">
      <c r="B168" s="7"/>
      <c r="C168" s="7"/>
      <c r="D168" s="7"/>
      <c r="E168" s="7"/>
      <c r="F168" s="7"/>
    </row>
    <row r="169" spans="2:6" ht="18.75">
      <c r="B169" s="7"/>
      <c r="C169" s="7"/>
      <c r="D169" s="7"/>
      <c r="E169" s="7"/>
      <c r="F169" s="7"/>
    </row>
    <row r="170" spans="2:6" ht="18.75">
      <c r="B170" s="7"/>
      <c r="C170" s="7"/>
      <c r="D170" s="7"/>
      <c r="E170" s="7"/>
      <c r="F170" s="7"/>
    </row>
    <row r="171" spans="2:6" ht="18.75">
      <c r="B171" s="7"/>
      <c r="C171" s="7"/>
      <c r="D171" s="7"/>
      <c r="E171" s="7"/>
      <c r="F171" s="7"/>
    </row>
    <row r="172" spans="2:6" ht="18.75">
      <c r="B172" s="7"/>
      <c r="C172" s="7"/>
      <c r="D172" s="7"/>
      <c r="E172" s="7"/>
      <c r="F172" s="7"/>
    </row>
    <row r="173" spans="2:6" ht="18.75">
      <c r="B173" s="7"/>
      <c r="C173" s="7"/>
      <c r="D173" s="7"/>
      <c r="E173" s="7"/>
      <c r="F173" s="7"/>
    </row>
    <row r="174" spans="2:6" ht="18.75">
      <c r="B174" s="7"/>
      <c r="C174" s="7"/>
      <c r="D174" s="7"/>
      <c r="E174" s="7"/>
      <c r="F174" s="7"/>
    </row>
    <row r="175" spans="2:6" ht="18.75">
      <c r="B175" s="7"/>
      <c r="C175" s="7"/>
      <c r="D175" s="7"/>
      <c r="E175" s="7"/>
      <c r="F175" s="7"/>
    </row>
    <row r="176" spans="2:6" ht="18.75">
      <c r="B176" s="7"/>
      <c r="C176" s="7"/>
      <c r="D176" s="7"/>
      <c r="E176" s="7"/>
      <c r="F176" s="7"/>
    </row>
    <row r="177" spans="2:6" ht="18.75">
      <c r="B177" s="7"/>
      <c r="C177" s="7"/>
      <c r="D177" s="7"/>
      <c r="E177" s="7"/>
      <c r="F177" s="7"/>
    </row>
    <row r="178" spans="2:6" ht="18.75">
      <c r="B178" s="7"/>
      <c r="C178" s="7"/>
      <c r="D178" s="7"/>
      <c r="E178" s="7"/>
      <c r="F178" s="7"/>
    </row>
    <row r="179" spans="2:6" ht="18.75">
      <c r="B179" s="7"/>
      <c r="C179" s="7"/>
      <c r="D179" s="7"/>
      <c r="E179" s="7"/>
      <c r="F179" s="7"/>
    </row>
    <row r="180" spans="2:6" ht="18.75">
      <c r="B180" s="7"/>
      <c r="C180" s="7"/>
      <c r="D180" s="7"/>
      <c r="E180" s="7"/>
      <c r="F180" s="7"/>
    </row>
    <row r="181" spans="2:6" ht="18.75">
      <c r="B181" s="7"/>
      <c r="C181" s="7"/>
      <c r="D181" s="7"/>
      <c r="E181" s="7"/>
      <c r="F181" s="7"/>
    </row>
    <row r="182" spans="2:6" ht="18.75">
      <c r="B182" s="7"/>
      <c r="C182" s="7"/>
      <c r="D182" s="7"/>
      <c r="E182" s="7"/>
      <c r="F182" s="7"/>
    </row>
    <row r="183" spans="2:6" ht="18.75">
      <c r="B183" s="7"/>
      <c r="C183" s="7"/>
      <c r="D183" s="7"/>
      <c r="E183" s="7"/>
      <c r="F183" s="7"/>
    </row>
    <row r="184" spans="2:6" ht="18.75">
      <c r="B184" s="7"/>
      <c r="C184" s="7"/>
      <c r="D184" s="7"/>
      <c r="E184" s="7"/>
      <c r="F184" s="7"/>
    </row>
    <row r="185" spans="2:6" ht="18.75">
      <c r="B185" s="7"/>
      <c r="C185" s="7"/>
      <c r="D185" s="7"/>
      <c r="E185" s="7"/>
      <c r="F185" s="7"/>
    </row>
    <row r="186" spans="2:6" ht="18.75">
      <c r="B186" s="7"/>
      <c r="C186" s="7"/>
      <c r="D186" s="7"/>
      <c r="E186" s="7"/>
      <c r="F186" s="7"/>
    </row>
    <row r="187" spans="2:6" ht="18.75">
      <c r="B187" s="7"/>
      <c r="C187" s="7"/>
      <c r="D187" s="7"/>
      <c r="E187" s="7"/>
      <c r="F187" s="7"/>
    </row>
    <row r="188" spans="2:6" ht="18.75">
      <c r="B188" s="7"/>
      <c r="C188" s="7"/>
      <c r="D188" s="7"/>
      <c r="E188" s="7"/>
      <c r="F188" s="7"/>
    </row>
    <row r="189" spans="2:6" ht="18.75">
      <c r="B189" s="7"/>
      <c r="C189" s="7"/>
      <c r="D189" s="7"/>
      <c r="E189" s="7"/>
      <c r="F189" s="7"/>
    </row>
    <row r="190" spans="2:6" ht="18.75">
      <c r="B190" s="7"/>
      <c r="C190" s="7"/>
      <c r="D190" s="7"/>
      <c r="E190" s="7"/>
      <c r="F190" s="7"/>
    </row>
    <row r="191" spans="2:6" ht="18.75">
      <c r="B191" s="7"/>
      <c r="C191" s="7"/>
      <c r="D191" s="7"/>
      <c r="E191" s="7"/>
      <c r="F191" s="7"/>
    </row>
    <row r="192" spans="2:6" ht="18.75">
      <c r="B192" s="7"/>
      <c r="C192" s="7"/>
      <c r="D192" s="7"/>
      <c r="E192" s="7"/>
      <c r="F192" s="7"/>
    </row>
    <row r="193" spans="2:6" ht="18.75">
      <c r="B193" s="7"/>
      <c r="C193" s="7"/>
      <c r="D193" s="7"/>
      <c r="E193" s="7"/>
      <c r="F193" s="7"/>
    </row>
    <row r="194" spans="2:6" ht="18.75">
      <c r="B194" s="7"/>
      <c r="C194" s="7"/>
      <c r="D194" s="7"/>
      <c r="E194" s="7"/>
      <c r="F194" s="7"/>
    </row>
    <row r="195" spans="2:6" ht="18.75">
      <c r="B195" s="7"/>
      <c r="C195" s="7"/>
      <c r="D195" s="7"/>
      <c r="E195" s="7"/>
      <c r="F195" s="7"/>
    </row>
    <row r="196" spans="2:6" ht="18.75">
      <c r="B196" s="7"/>
      <c r="C196" s="7"/>
      <c r="D196" s="7"/>
      <c r="E196" s="7"/>
      <c r="F196" s="7"/>
    </row>
    <row r="197" spans="2:6" ht="18.75">
      <c r="B197" s="7"/>
      <c r="C197" s="7"/>
      <c r="D197" s="7"/>
      <c r="E197" s="7"/>
      <c r="F197" s="7"/>
    </row>
    <row r="198" spans="2:6" ht="18.75">
      <c r="B198" s="7"/>
      <c r="C198" s="7"/>
      <c r="D198" s="7"/>
      <c r="E198" s="7"/>
      <c r="F198" s="7"/>
    </row>
    <row r="199" spans="2:6" ht="18.75">
      <c r="B199" s="7"/>
      <c r="C199" s="7"/>
      <c r="D199" s="7"/>
      <c r="E199" s="7"/>
      <c r="F199" s="7"/>
    </row>
    <row r="200" spans="2:6" ht="18.75">
      <c r="B200" s="7"/>
      <c r="C200" s="7"/>
      <c r="D200" s="7"/>
      <c r="E200" s="7"/>
      <c r="F200" s="7"/>
    </row>
    <row r="201" spans="2:6" ht="18.75">
      <c r="B201" s="7"/>
      <c r="C201" s="7"/>
      <c r="D201" s="7"/>
      <c r="E201" s="7"/>
      <c r="F201" s="7"/>
    </row>
    <row r="202" spans="2:6" ht="18.75">
      <c r="B202" s="7"/>
      <c r="C202" s="7"/>
      <c r="D202" s="7"/>
      <c r="E202" s="7"/>
      <c r="F202" s="7"/>
    </row>
    <row r="203" spans="2:6" ht="18.75">
      <c r="B203" s="7"/>
      <c r="C203" s="7"/>
      <c r="D203" s="7"/>
      <c r="E203" s="7"/>
      <c r="F203" s="7"/>
    </row>
    <row r="204" spans="2:6" ht="18.75">
      <c r="B204" s="7"/>
      <c r="C204" s="7"/>
      <c r="D204" s="7"/>
      <c r="E204" s="7"/>
      <c r="F204" s="7"/>
    </row>
    <row r="205" spans="2:6" ht="18.75">
      <c r="B205" s="7"/>
      <c r="C205" s="7"/>
      <c r="D205" s="7"/>
      <c r="E205" s="7"/>
      <c r="F205" s="7"/>
    </row>
    <row r="206" spans="2:6" ht="18.75">
      <c r="B206" s="7"/>
      <c r="C206" s="7"/>
      <c r="D206" s="7"/>
      <c r="E206" s="7"/>
      <c r="F206" s="7"/>
    </row>
    <row r="207" spans="2:6" ht="18.75">
      <c r="B207" s="7"/>
      <c r="C207" s="7"/>
      <c r="D207" s="7"/>
      <c r="E207" s="7"/>
      <c r="F207" s="7"/>
    </row>
    <row r="208" spans="2:6" ht="18.75">
      <c r="B208" s="7"/>
      <c r="C208" s="7"/>
      <c r="D208" s="7"/>
      <c r="E208" s="7"/>
      <c r="F208" s="7"/>
    </row>
    <row r="209" spans="2:6" ht="18.75">
      <c r="B209" s="7"/>
      <c r="C209" s="7"/>
      <c r="D209" s="7"/>
      <c r="E209" s="7"/>
      <c r="F209" s="7"/>
    </row>
    <row r="210" spans="2:6" ht="18.75">
      <c r="B210" s="7"/>
      <c r="C210" s="7"/>
      <c r="D210" s="7"/>
      <c r="E210" s="7"/>
      <c r="F210" s="7"/>
    </row>
    <row r="211" spans="2:6" ht="18.75">
      <c r="B211" s="7"/>
      <c r="C211" s="7"/>
      <c r="D211" s="7"/>
      <c r="E211" s="7"/>
      <c r="F211" s="7"/>
    </row>
    <row r="212" spans="2:6" ht="18.75">
      <c r="B212" s="7"/>
      <c r="C212" s="7"/>
      <c r="D212" s="7"/>
      <c r="E212" s="7"/>
      <c r="F212" s="7"/>
    </row>
    <row r="213" spans="2:6" ht="18.75">
      <c r="B213" s="7"/>
      <c r="C213" s="7"/>
      <c r="D213" s="7"/>
      <c r="E213" s="7"/>
      <c r="F213" s="7"/>
    </row>
    <row r="214" spans="2:6" ht="18.75">
      <c r="B214" s="7"/>
      <c r="C214" s="7"/>
      <c r="D214" s="7"/>
      <c r="E214" s="7"/>
      <c r="F214" s="7"/>
    </row>
    <row r="215" spans="2:6" ht="18.75">
      <c r="B215" s="7"/>
      <c r="C215" s="7"/>
      <c r="D215" s="7"/>
      <c r="E215" s="7"/>
      <c r="F215" s="7"/>
    </row>
    <row r="216" spans="2:6" ht="18.75">
      <c r="B216" s="7"/>
      <c r="C216" s="7"/>
      <c r="D216" s="7"/>
      <c r="E216" s="7"/>
      <c r="F216" s="7"/>
    </row>
    <row r="217" spans="2:6" ht="18.75">
      <c r="B217" s="7"/>
      <c r="C217" s="7"/>
      <c r="D217" s="7"/>
      <c r="E217" s="7"/>
      <c r="F217" s="7"/>
    </row>
    <row r="218" spans="2:6" ht="18.75">
      <c r="B218" s="7"/>
      <c r="C218" s="7"/>
      <c r="D218" s="7"/>
      <c r="E218" s="7"/>
      <c r="F218" s="7"/>
    </row>
    <row r="219" spans="2:6" ht="18.75">
      <c r="B219" s="7"/>
      <c r="C219" s="7"/>
      <c r="D219" s="7"/>
      <c r="E219" s="7"/>
      <c r="F219" s="7"/>
    </row>
    <row r="220" spans="2:6" ht="18.75">
      <c r="B220" s="7"/>
      <c r="C220" s="7"/>
      <c r="D220" s="7"/>
      <c r="E220" s="7"/>
      <c r="F220" s="7"/>
    </row>
    <row r="221" spans="2:6" ht="18.75">
      <c r="B221" s="7"/>
      <c r="C221" s="7"/>
      <c r="D221" s="7"/>
      <c r="E221" s="7"/>
      <c r="F221" s="7"/>
    </row>
    <row r="222" spans="2:6" ht="18.75">
      <c r="B222" s="7"/>
      <c r="C222" s="7"/>
      <c r="D222" s="7"/>
      <c r="E222" s="7"/>
      <c r="F222" s="7"/>
    </row>
    <row r="223" spans="2:6" ht="18.75">
      <c r="B223" s="7"/>
      <c r="C223" s="7"/>
      <c r="D223" s="7"/>
      <c r="E223" s="7"/>
      <c r="F223" s="7"/>
    </row>
    <row r="224" spans="2:6" ht="18.75">
      <c r="B224" s="7"/>
      <c r="C224" s="7"/>
      <c r="D224" s="7"/>
      <c r="E224" s="7"/>
      <c r="F224" s="7"/>
    </row>
    <row r="225" spans="2:6" ht="18.75">
      <c r="B225" s="7"/>
      <c r="C225" s="7"/>
      <c r="D225" s="7"/>
      <c r="E225" s="7"/>
      <c r="F225" s="7"/>
    </row>
    <row r="226" spans="2:6" ht="18.75">
      <c r="B226" s="7"/>
      <c r="C226" s="7"/>
      <c r="D226" s="7"/>
      <c r="E226" s="7"/>
      <c r="F226" s="7"/>
    </row>
    <row r="227" spans="2:6" ht="18.75">
      <c r="B227" s="7"/>
      <c r="C227" s="7"/>
      <c r="D227" s="7"/>
      <c r="E227" s="7"/>
      <c r="F227" s="7"/>
    </row>
    <row r="228" spans="2:6" ht="18.75">
      <c r="B228" s="7"/>
      <c r="C228" s="7"/>
      <c r="D228" s="7"/>
      <c r="E228" s="7"/>
      <c r="F228" s="7"/>
    </row>
    <row r="229" spans="2:6" ht="18.75">
      <c r="B229" s="7"/>
      <c r="C229" s="7"/>
      <c r="D229" s="7"/>
      <c r="E229" s="7"/>
      <c r="F229" s="7"/>
    </row>
  </sheetData>
  <sheetProtection/>
  <mergeCells count="20">
    <mergeCell ref="A10:G10"/>
    <mergeCell ref="A11:G11"/>
    <mergeCell ref="A12:G12"/>
    <mergeCell ref="A13:G13"/>
    <mergeCell ref="A14:G14"/>
    <mergeCell ref="A15:G15"/>
    <mergeCell ref="A17:G17"/>
    <mergeCell ref="A19:G19"/>
    <mergeCell ref="A16:G16"/>
    <mergeCell ref="A18:G18"/>
    <mergeCell ref="A143:F143"/>
    <mergeCell ref="A21:G21"/>
    <mergeCell ref="A7:G7"/>
    <mergeCell ref="A8:G8"/>
    <mergeCell ref="A1:G1"/>
    <mergeCell ref="A2:G2"/>
    <mergeCell ref="A3:G3"/>
    <mergeCell ref="A4:G4"/>
    <mergeCell ref="A5:G5"/>
    <mergeCell ref="A6:G6"/>
  </mergeCells>
  <printOptions/>
  <pageMargins left="0.984251968503937" right="0.1968503937007874" top="0.3937007874015748" bottom="0.3937007874015748" header="0.31496062992125984" footer="0.31496062992125984"/>
  <pageSetup horizontalDpi="180" verticalDpi="18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2020-10-22T05:06:29Z</dcterms:modified>
  <cp:category/>
  <cp:version/>
  <cp:contentType/>
  <cp:contentStatus/>
</cp:coreProperties>
</file>