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8 Ведомств 2021 год" sheetId="1" r:id="rId1"/>
  </sheets>
  <definedNames>
    <definedName name="_xlnm.Print_Titles" localSheetId="0">'Прил.№ 8 Ведомств 2021 год'!$24:$24</definedName>
  </definedNames>
  <calcPr fullCalcOnLoad="1"/>
</workbook>
</file>

<file path=xl/sharedStrings.xml><?xml version="1.0" encoding="utf-8"?>
<sst xmlns="http://schemas.openxmlformats.org/spreadsheetml/2006/main" count="505" uniqueCount="237">
  <si>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</si>
  <si>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</si>
  <si>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</si>
  <si>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</si>
  <si>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</si>
  <si>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</si>
  <si>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</si>
  <si>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</si>
  <si>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</si>
  <si>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</si>
  <si>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</si>
  <si>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</si>
  <si>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</si>
  <si>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</si>
  <si>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</si>
  <si>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</si>
  <si>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</si>
  <si>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</si>
  <si>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</si>
  <si>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</si>
  <si>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</si>
  <si>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</si>
  <si>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</si>
  <si>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</si>
  <si>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</si>
  <si>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</si>
  <si>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</si>
  <si>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</si>
  <si>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</si>
  <si>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</si>
  <si>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</si>
  <si>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</si>
  <si>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</si>
  <si>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</si>
  <si>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</si>
  <si>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</si>
  <si>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</si>
  <si>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</si>
  <si>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</si>
  <si>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</si>
  <si>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</si>
  <si>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</si>
  <si>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</si>
  <si>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</si>
  <si>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</si>
  <si>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</si>
  <si>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</si>
  <si>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</si>
  <si>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</si>
  <si>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</si>
  <si>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</si>
  <si>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</si>
  <si>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</si>
  <si>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</si>
  <si>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</si>
  <si>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</si>
  <si>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</si>
  <si>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</si>
  <si>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</si>
  <si>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</si>
  <si>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</si>
  <si>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</si>
  <si>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</si>
  <si>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</si>
  <si>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</si>
  <si>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</si>
  <si>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</si>
  <si>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</si>
  <si>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</si>
  <si>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</si>
  <si>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</si>
  <si>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</si>
  <si>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</si>
  <si>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</si>
  <si>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</si>
  <si>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</si>
  <si>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</si>
  <si>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</si>
  <si>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</si>
  <si>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</si>
  <si>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</si>
  <si>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</si>
  <si>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</si>
  <si>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</si>
  <si>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</si>
  <si>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</si>
  <si>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</si>
  <si>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</si>
  <si>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</si>
  <si>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</si>
  <si>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</si>
  <si>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</si>
  <si>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</si>
  <si>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</si>
  <si>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</si>
  <si>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</si>
  <si>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</si>
  <si>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</si>
  <si>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</si>
  <si>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</si>
  <si>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</si>
  <si>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</si>
  <si>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</si>
  <si>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</si>
  <si>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</si>
  <si>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</si>
  <si>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 xml:space="preserve">02 1 01 20120 </t>
  </si>
  <si>
    <t>02 1 01 20680</t>
  </si>
  <si>
    <t>02 1 01 20830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</si>
  <si>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</si>
  <si>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</si>
  <si>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</si>
  <si>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</si>
  <si>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</si>
  <si>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</si>
  <si>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</si>
  <si>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</si>
  <si>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</si>
  <si>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</si>
  <si>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</si>
  <si>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</si>
  <si>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</si>
  <si>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</si>
  <si>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</si>
  <si>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</si>
  <si>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</si>
  <si>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</si>
  <si>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</si>
  <si>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</si>
  <si>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</si>
  <si>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</si>
  <si>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</si>
  <si>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</si>
  <si>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</si>
  <si>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</si>
  <si>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</si>
  <si>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06 1 F2 55550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</si>
  <si>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</si>
  <si>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</si>
  <si>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</si>
  <si>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</si>
  <si>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</si>
  <si>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800</t>
  </si>
  <si>
    <t>06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</si>
  <si>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</si>
  <si>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</si>
  <si>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</si>
  <si>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</si>
  <si>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на 2021 год и на плановый</t>
  </si>
  <si>
    <t>период 2022 и 2023 годов"</t>
  </si>
  <si>
    <t>Ведомственная структура расходов бюджета Южского городского поселения на 2021 год</t>
  </si>
  <si>
    <t>02 2 01 21410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</si>
  <si>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</si>
  <si>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Ремонт воздушной линии ВЛ-0,4 кВ по ул. Дача, ВЛ-0,23 кВ по ул. Речная, ул. Советский пр. в г.Южа (Закупка товаров, работ и услуг для обеспечения государственных (муниципальных) нужд)</t>
  </si>
  <si>
    <t>02 2 01 21280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</si>
  <si>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</si>
  <si>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</si>
  <si>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</si>
  <si>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</si>
  <si>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</si>
  <si>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>02 1 01 20100</t>
  </si>
  <si>
    <t>02 1 01 20130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</si>
  <si>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</si>
  <si>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</si>
  <si>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02 3 01 21420</t>
  </si>
  <si>
    <t>Выполнение работ по обустройству тротуара по ул. Советский проезд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</si>
  <si>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02 3 01 21430</t>
  </si>
  <si>
    <t>Выполнение работ по обустройству тротуара по ул. Серова г. Южа (в соответствии с  решением суда  № 2-358/2017 от 31.08.2017) (Закупка товаров, работ и услуг для обеспечения государственных (муниципальных) нужд)</t>
  </si>
  <si>
    <t>02 3 01 21440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</si>
  <si>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</si>
  <si>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</si>
  <si>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01 2 01 S1970</t>
  </si>
  <si>
    <t>Благоустройство, ремонт и установка площадок для физкультурно-оздоровительных занятий 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</si>
  <si>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</si>
  <si>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</si>
  <si>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</si>
  <si>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</si>
  <si>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</si>
  <si>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</si>
  <si>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8</t>
  </si>
  <si>
    <t>"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</si>
  <si>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</si>
  <si>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</si>
  <si>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Выполнение работ по оказанию услуг по проверке объема и качества выполненных работ в рамках ремонта автомобильных дорог по ул. Арсеньевка, ул. Фрунзе, ул. Куйбышева, ул. Дачная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</si>
  <si>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02 3 01 21390</t>
  </si>
  <si>
    <t xml:space="preserve">Исполнение судебного решения в соответствии с решением  Арбитражного суда Ивановской области от 12.11.2020 года, дело № А17-2409/2020 о взыскании с Администрации Южского муниципального района  Ивановской области в пользу ООО  "Объединенные котельные" (Иные бюджетные ассигнования) </t>
  </si>
  <si>
    <t>31 9 00 90240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</si>
  <si>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</si>
  <si>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 xml:space="preserve">035 </t>
  </si>
  <si>
    <t>01 2 01 21480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</si>
  <si>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</si>
  <si>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</si>
  <si>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</si>
  <si>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</si>
  <si>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 Калинина-Серова-Осипенко-Мира (Закупка товаров, работ и услуг для обеспечения государственных (муниципальных) нужд)</t>
  </si>
  <si>
    <t>02 1 01 21220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</si>
  <si>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</si>
  <si>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31 9 00 21170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</si>
  <si>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</si>
  <si>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02 1 01 20950</t>
  </si>
  <si>
    <t>31 9 00 90250</t>
  </si>
  <si>
    <t xml:space="preserve">Исполнительский сбор по постановлению судебного пристава-исполнителя о взыскании исполнительского сбора от 23.12.2020 г. № 37023/20/321068, по делу № 2-60/2018  (Иные бюджетные ассигнования) </t>
  </si>
  <si>
    <t>02 9 01 60060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</si>
  <si>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(Иные бюджетные ассигнования)</t>
  </si>
  <si>
    <t>31 9 00 90270</t>
  </si>
  <si>
    <t xml:space="preserve">Оплата административного штрафа, предусмотренного ч. 1  ст. 12.34 КоАП РФ в соответствии с постановлением о назначении административного наказания от 21.01.2021 Мирового судьи Судебного участка № 3 Палехского судебного района  в Ивановской области  (Иные бюджетные ассигнования) </t>
  </si>
  <si>
    <t>02 3 01 21530</t>
  </si>
  <si>
    <t>Выполнение работ  по разработке  проектно-сметной документации на ремонт автомобильных дорог на территории Южского городского поселения, по ул. Стадионная и ул. Центральная д. Нефедово (Закупка товаров, работ и услуг для обеспечения государственных (муниципальных) нужд)</t>
  </si>
  <si>
    <t>31 9 00 90260</t>
  </si>
  <si>
    <t xml:space="preserve">Исполнение судебного решения в соответствии с решением  Арбитражного суда Ивановской области от 09.02.2021 года, дело № А17-4873/2020 о взыскании с Администрации Южского муниципального района  Ивановской области в пользу ООО  "Водосети" (Иные бюджетные ассигнования) </t>
  </si>
  <si>
    <t>06 1 01 21510</t>
  </si>
  <si>
    <t>06 1 01 21520</t>
  </si>
  <si>
    <t>Осуществление строительного контроля за выполнением работ по объекту " Выполнение  работ по устройству "сухого" фонтана на пл. Ленина в г. Южа" (Закупка товаров, работ и услуг для обеспечения государственных (муниципальных) нужд)</t>
  </si>
  <si>
    <t>Рабочая документация  на капитальный ремонт части здания объекта культурного наследия местного (муниципального) значения  "Народный дом", расположенного по адресу: г. Южа, ул. Советская, д. 9 (Предоставление субсидий бюджетным, автономным учреждениям и иным некоммерческим организациям)</t>
  </si>
  <si>
    <t xml:space="preserve">Оплата административного штрафа, предусмотренного ч. 1  ст. 17.15 КоАП РФ в соответствии с постановлением по делу об административном правонарушении  № 37023/21/32247 от 25.02.2021  (Иные бюджетные ассигнования) </t>
  </si>
  <si>
    <t>31 9 00 90280</t>
  </si>
  <si>
    <t>01 2 01 00270</t>
  </si>
  <si>
    <t>Выполнение работ по изготовлению баннеров на общественные территории, благоустроенные в рамках Формирования комфортной городской среды, в соответствии с утвержденным брендбуком (Закупка товаров, работ и услуг для обеспечения государственных (муниципальных) нужд)</t>
  </si>
  <si>
    <t>Приложение № 6</t>
  </si>
  <si>
    <t>31 9 00 90290</t>
  </si>
  <si>
    <t>31 9 00 90300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</si>
  <si>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15.03.2021 г. № 37023/21/41203, по делу № 2-587/2019  (Иные бюджетные ассигнования) </t>
  </si>
  <si>
    <t>02 3 01 21570</t>
  </si>
  <si>
    <t>02 3 01 21580</t>
  </si>
  <si>
    <t>Выполнение работ по корректировке проектной документации по ремонту тротуара с правой стороны ул. Лермонтова г. Южа (Закупка товаров, работ и услуг для обеспечения государственных (муниципальных) нужд)</t>
  </si>
  <si>
    <t>Выполнение работ по разработке проектно-сметной документации  по обустройству тротуара по ул. Глушицкий проезд г. Южа (Закупка товаров, работ и услуг для обеспечения государственных (муниципальных) нужд)</t>
  </si>
  <si>
    <t>02 2 01 21540</t>
  </si>
  <si>
    <t>Выполнение проектных работ  по организации уличного освещения по адресу: г. Южа, ул. Куйбышева (в соответствии с решением Южского районного суда по делу № 2-152/2018) (Закупка товаров, работ и услуг для обеспечения государственных (муниципальных) нужд)</t>
  </si>
  <si>
    <t xml:space="preserve">05 </t>
  </si>
  <si>
    <t>06 1 01 21550</t>
  </si>
  <si>
    <t>06 1 01 21560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</si>
  <si>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</si>
  <si>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Выполнение работ по ремонту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</si>
  <si>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06 1 F2 S5100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</si>
  <si>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(Закупка товаров, работ и услуг для обеспечения государственных (муниципальных) нужд)</t>
  </si>
  <si>
    <t xml:space="preserve">Оплата административного штрафа (в соответствии с постановлением Управления ФССП по Ивановской области  ОСП по Южскому, Палехскому и Пестяковскому районам  № 37023/21/52047 от 01.04.2021 года (Иные бюджетные ассигнования) </t>
  </si>
  <si>
    <t>от 15.04.2021  № 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</si>
</sst>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i/>
      <sz val="11"/>
      <color indexed="56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i/>
      <sz val="11"/>
      <color theme="3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top" wrapText="1"/>
    </xf>
    <xf numFmtId="0" fontId="45" fillId="33" borderId="10" xfId="0" applyFont="1" applyFill="1" applyBorder="1" applyAlignment="1">
      <alignment horizontal="center" vertical="center"/>
    </xf>
    <xf numFmtId="0" fontId="4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7" fillId="33" borderId="0" xfId="0" applyFont="1" applyFill="1" applyAlignment="1">
      <alignment horizontal="center"/>
    </xf>
    <xf numFmtId="0" fontId="46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49" fontId="48" fillId="33" borderId="11" xfId="0" applyNumberFormat="1" applyFont="1" applyFill="1" applyBorder="1" applyAlignment="1">
      <alignment horizontal="center" vertical="center" wrapText="1"/>
    </xf>
    <xf numFmtId="0" fontId="46" fillId="33" borderId="0" xfId="0" applyFont="1" applyFill="1" applyAlignment="1">
      <alignment vertical="top"/>
    </xf>
    <xf numFmtId="0" fontId="2" fillId="33" borderId="0" xfId="0" applyFont="1" applyFill="1" applyAlignment="1">
      <alignment vertical="top"/>
    </xf>
    <xf numFmtId="49" fontId="2" fillId="33" borderId="10" xfId="0" applyNumberFormat="1" applyFont="1" applyFill="1" applyBorder="1" applyAlignment="1">
      <alignment horizontal="center" vertical="center" textRotation="90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49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right" vertical="center"/>
    </xf>
    <xf numFmtId="4" fontId="46" fillId="33" borderId="0" xfId="0" applyNumberFormat="1" applyFont="1" applyFill="1" applyAlignment="1">
      <alignment vertical="center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49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9" fillId="33" borderId="0" xfId="0" applyFont="1" applyFill="1" applyAlignment="1">
      <alignment vertical="center"/>
    </xf>
    <xf numFmtId="4" fontId="2" fillId="33" borderId="0" xfId="0" applyNumberFormat="1" applyFont="1" applyFill="1" applyAlignment="1">
      <alignment vertical="center"/>
    </xf>
    <xf numFmtId="4" fontId="46" fillId="33" borderId="0" xfId="0" applyNumberFormat="1" applyFont="1" applyFill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50" fillId="33" borderId="0" xfId="0" applyNumberFormat="1" applyFont="1" applyFill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5"/>
  <sheetViews>
    <sheetView tabSelected="1" zoomScale="85" zoomScaleNormal="85" zoomScalePageLayoutView="0" workbookViewId="0" topLeftCell="A1">
      <selection activeCell="I8" sqref="I8"/>
    </sheetView>
  </sheetViews>
  <sheetFormatPr defaultColWidth="9.140625" defaultRowHeight="15"/>
  <cols>
    <col min="1" max="1" width="74.421875" style="8" customWidth="1"/>
    <col min="2" max="2" width="6.7109375" style="41" customWidth="1"/>
    <col min="3" max="3" width="5.28125" style="41" customWidth="1"/>
    <col min="4" max="4" width="6.00390625" style="41" customWidth="1"/>
    <col min="5" max="5" width="18.140625" style="41" customWidth="1"/>
    <col min="6" max="6" width="5.7109375" style="41" customWidth="1"/>
    <col min="7" max="7" width="21.140625" style="8" customWidth="1"/>
    <col min="8" max="8" width="21.00390625" style="7" customWidth="1"/>
    <col min="9" max="9" width="9.140625" style="8" customWidth="1"/>
    <col min="10" max="10" width="13.140625" style="8" customWidth="1"/>
    <col min="11" max="16384" width="9.140625" style="8" customWidth="1"/>
  </cols>
  <sheetData>
    <row r="1" spans="1:7" ht="18.75">
      <c r="A1" s="42" t="s">
        <v>218</v>
      </c>
      <c r="B1" s="42"/>
      <c r="C1" s="42"/>
      <c r="D1" s="42"/>
      <c r="E1" s="42"/>
      <c r="F1" s="42"/>
      <c r="G1" s="42"/>
    </row>
    <row r="2" spans="1:7" ht="18.75">
      <c r="A2" s="42" t="s">
        <v>174</v>
      </c>
      <c r="B2" s="42"/>
      <c r="C2" s="42"/>
      <c r="D2" s="42"/>
      <c r="E2" s="42"/>
      <c r="F2" s="42"/>
      <c r="G2" s="42"/>
    </row>
    <row r="3" spans="1:7" ht="18.75">
      <c r="A3" s="42" t="s">
        <v>83</v>
      </c>
      <c r="B3" s="42"/>
      <c r="C3" s="42"/>
      <c r="D3" s="42"/>
      <c r="E3" s="42"/>
      <c r="F3" s="42"/>
      <c r="G3" s="42"/>
    </row>
    <row r="4" spans="1:7" ht="18.75">
      <c r="A4" s="42" t="s">
        <v>175</v>
      </c>
      <c r="B4" s="42"/>
      <c r="C4" s="42"/>
      <c r="D4" s="42"/>
      <c r="E4" s="42"/>
      <c r="F4" s="42"/>
      <c r="G4" s="42"/>
    </row>
    <row r="5" spans="1:7" ht="75" customHeight="1">
      <c r="A5" s="43" t="s">
        <v>176</v>
      </c>
      <c r="B5" s="43"/>
      <c r="C5" s="43"/>
      <c r="D5" s="43"/>
      <c r="E5" s="43"/>
      <c r="F5" s="43"/>
      <c r="G5" s="43"/>
    </row>
    <row r="6" spans="1:7" ht="18.75">
      <c r="A6" s="42" t="s">
        <v>177</v>
      </c>
      <c r="B6" s="42"/>
      <c r="C6" s="42"/>
      <c r="D6" s="42"/>
      <c r="E6" s="42"/>
      <c r="F6" s="42"/>
      <c r="G6" s="42"/>
    </row>
    <row r="7" spans="1:7" ht="18.75">
      <c r="A7" s="42" t="s">
        <v>178</v>
      </c>
      <c r="B7" s="42"/>
      <c r="C7" s="42"/>
      <c r="D7" s="42"/>
      <c r="E7" s="42"/>
      <c r="F7" s="42"/>
      <c r="G7" s="42"/>
    </row>
    <row r="8" spans="1:7" ht="18.75">
      <c r="A8" s="42" t="s">
        <v>236</v>
      </c>
      <c r="B8" s="42"/>
      <c r="C8" s="42"/>
      <c r="D8" s="42"/>
      <c r="E8" s="42"/>
      <c r="F8" s="42"/>
      <c r="G8" s="42"/>
    </row>
    <row r="10" spans="1:8" ht="18.75">
      <c r="A10" s="42" t="s">
        <v>179</v>
      </c>
      <c r="B10" s="42"/>
      <c r="C10" s="42"/>
      <c r="D10" s="42"/>
      <c r="E10" s="42"/>
      <c r="F10" s="42"/>
      <c r="G10" s="42"/>
      <c r="H10" s="9"/>
    </row>
    <row r="11" spans="1:8" ht="18.75">
      <c r="A11" s="42" t="s">
        <v>90</v>
      </c>
      <c r="B11" s="42"/>
      <c r="C11" s="42"/>
      <c r="D11" s="42"/>
      <c r="E11" s="42"/>
      <c r="F11" s="42"/>
      <c r="G11" s="42"/>
      <c r="H11" s="9"/>
    </row>
    <row r="12" spans="1:7" ht="18.75">
      <c r="A12" s="42" t="s">
        <v>79</v>
      </c>
      <c r="B12" s="42"/>
      <c r="C12" s="42"/>
      <c r="D12" s="42"/>
      <c r="E12" s="42"/>
      <c r="F12" s="42"/>
      <c r="G12" s="42"/>
    </row>
    <row r="13" spans="1:7" ht="18.75">
      <c r="A13" s="42" t="s">
        <v>80</v>
      </c>
      <c r="B13" s="42"/>
      <c r="C13" s="42"/>
      <c r="D13" s="42"/>
      <c r="E13" s="42"/>
      <c r="F13" s="42"/>
      <c r="G13" s="42"/>
    </row>
    <row r="14" spans="1:7" ht="18.75">
      <c r="A14" s="42" t="s">
        <v>81</v>
      </c>
      <c r="B14" s="42"/>
      <c r="C14" s="42"/>
      <c r="D14" s="42"/>
      <c r="E14" s="42"/>
      <c r="F14" s="42"/>
      <c r="G14" s="42"/>
    </row>
    <row r="15" spans="1:7" ht="18.75">
      <c r="A15" s="42" t="s">
        <v>82</v>
      </c>
      <c r="B15" s="42"/>
      <c r="C15" s="42"/>
      <c r="D15" s="42"/>
      <c r="E15" s="42"/>
      <c r="F15" s="42"/>
      <c r="G15" s="42"/>
    </row>
    <row r="16" spans="1:7" ht="18.75">
      <c r="A16" s="42" t="s">
        <v>83</v>
      </c>
      <c r="B16" s="42"/>
      <c r="C16" s="42"/>
      <c r="D16" s="42"/>
      <c r="E16" s="42"/>
      <c r="F16" s="42"/>
      <c r="G16" s="42"/>
    </row>
    <row r="17" spans="1:7" ht="18.75">
      <c r="A17" s="42" t="s">
        <v>148</v>
      </c>
      <c r="B17" s="42"/>
      <c r="C17" s="42"/>
      <c r="D17" s="42"/>
      <c r="E17" s="42"/>
      <c r="F17" s="42"/>
      <c r="G17" s="42"/>
    </row>
    <row r="18" spans="1:7" ht="18.75">
      <c r="A18" s="42" t="s">
        <v>149</v>
      </c>
      <c r="B18" s="42"/>
      <c r="C18" s="42"/>
      <c r="D18" s="42"/>
      <c r="E18" s="42"/>
      <c r="F18" s="42"/>
      <c r="G18" s="42"/>
    </row>
    <row r="19" spans="1:7" ht="18.75">
      <c r="A19" s="42" t="s">
        <v>173</v>
      </c>
      <c r="B19" s="42"/>
      <c r="C19" s="42"/>
      <c r="D19" s="42"/>
      <c r="E19" s="42"/>
      <c r="F19" s="42"/>
      <c r="G19" s="42"/>
    </row>
    <row r="21" spans="1:8" s="11" customFormat="1" ht="22.5" customHeight="1">
      <c r="A21" s="47" t="s">
        <v>150</v>
      </c>
      <c r="B21" s="47"/>
      <c r="C21" s="47"/>
      <c r="D21" s="47"/>
      <c r="E21" s="47"/>
      <c r="F21" s="47"/>
      <c r="G21" s="47"/>
      <c r="H21" s="10"/>
    </row>
    <row r="22" spans="1:8" s="14" customFormat="1" ht="13.5" customHeight="1">
      <c r="A22" s="12"/>
      <c r="B22" s="12"/>
      <c r="C22" s="12"/>
      <c r="D22" s="12"/>
      <c r="E22" s="12"/>
      <c r="F22" s="12"/>
      <c r="G22" s="12"/>
      <c r="H22" s="13"/>
    </row>
    <row r="23" spans="1:7" ht="103.5" customHeight="1">
      <c r="A23" s="3" t="s">
        <v>94</v>
      </c>
      <c r="B23" s="15" t="s">
        <v>95</v>
      </c>
      <c r="C23" s="15" t="s">
        <v>96</v>
      </c>
      <c r="D23" s="15" t="s">
        <v>97</v>
      </c>
      <c r="E23" s="3" t="s">
        <v>98</v>
      </c>
      <c r="F23" s="3" t="s">
        <v>99</v>
      </c>
      <c r="G23" s="2" t="s">
        <v>100</v>
      </c>
    </row>
    <row r="24" spans="1:8" s="19" customFormat="1" ht="18.75">
      <c r="A24" s="16" t="s">
        <v>0</v>
      </c>
      <c r="B24" s="3" t="s">
        <v>1</v>
      </c>
      <c r="C24" s="3" t="s">
        <v>2</v>
      </c>
      <c r="D24" s="3" t="s">
        <v>3</v>
      </c>
      <c r="E24" s="3" t="s">
        <v>4</v>
      </c>
      <c r="F24" s="3" t="s">
        <v>5</v>
      </c>
      <c r="G24" s="17">
        <v>7</v>
      </c>
      <c r="H24" s="18"/>
    </row>
    <row r="25" spans="1:8" s="24" customFormat="1" ht="27" customHeight="1">
      <c r="A25" s="20" t="s">
        <v>23</v>
      </c>
      <c r="B25" s="21" t="s">
        <v>6</v>
      </c>
      <c r="C25" s="21" t="s">
        <v>7</v>
      </c>
      <c r="D25" s="21" t="s">
        <v>7</v>
      </c>
      <c r="E25" s="21" t="s">
        <v>8</v>
      </c>
      <c r="F25" s="21" t="s">
        <v>9</v>
      </c>
      <c r="G25" s="22">
        <f>SUM(G26:G84)</f>
        <v>77671349.88</v>
      </c>
      <c r="H25" s="23"/>
    </row>
    <row r="26" spans="1:8" s="11" customFormat="1" ht="38.25" customHeight="1">
      <c r="A26" s="25" t="s">
        <v>42</v>
      </c>
      <c r="B26" s="3" t="s">
        <v>6</v>
      </c>
      <c r="C26" s="3" t="s">
        <v>10</v>
      </c>
      <c r="D26" s="3" t="s">
        <v>14</v>
      </c>
      <c r="E26" s="4" t="s">
        <v>32</v>
      </c>
      <c r="F26" s="4">
        <v>800</v>
      </c>
      <c r="G26" s="26">
        <f>300000</f>
        <v>300000</v>
      </c>
      <c r="H26" s="10"/>
    </row>
    <row r="27" spans="1:8" s="11" customFormat="1" ht="132.75" customHeight="1">
      <c r="A27" s="1" t="s">
        <v>85</v>
      </c>
      <c r="B27" s="3" t="s">
        <v>6</v>
      </c>
      <c r="C27" s="3" t="s">
        <v>10</v>
      </c>
      <c r="D27" s="3" t="s">
        <v>15</v>
      </c>
      <c r="E27" s="4" t="s">
        <v>33</v>
      </c>
      <c r="F27" s="4">
        <v>600</v>
      </c>
      <c r="G27" s="26">
        <f>100000</f>
        <v>100000</v>
      </c>
      <c r="H27" s="10"/>
    </row>
    <row r="28" spans="1:8" s="11" customFormat="1" ht="113.25" customHeight="1">
      <c r="A28" s="1" t="s">
        <v>87</v>
      </c>
      <c r="B28" s="2" t="s">
        <v>6</v>
      </c>
      <c r="C28" s="3" t="s">
        <v>10</v>
      </c>
      <c r="D28" s="3" t="s">
        <v>15</v>
      </c>
      <c r="E28" s="4" t="s">
        <v>89</v>
      </c>
      <c r="F28" s="4">
        <v>100</v>
      </c>
      <c r="G28" s="26">
        <f>3343095.88+1190048.83-198341.47-76168-23002.73</f>
        <v>4235632.51</v>
      </c>
      <c r="H28" s="10"/>
    </row>
    <row r="29" spans="1:8" s="11" customFormat="1" ht="75" customHeight="1">
      <c r="A29" s="5" t="s">
        <v>88</v>
      </c>
      <c r="B29" s="2" t="s">
        <v>6</v>
      </c>
      <c r="C29" s="3" t="s">
        <v>10</v>
      </c>
      <c r="D29" s="3" t="s">
        <v>15</v>
      </c>
      <c r="E29" s="4" t="s">
        <v>89</v>
      </c>
      <c r="F29" s="4">
        <v>200</v>
      </c>
      <c r="G29" s="26">
        <f>135278+639208.17</f>
        <v>774486.17</v>
      </c>
      <c r="H29" s="10"/>
    </row>
    <row r="30" spans="1:8" s="11" customFormat="1" ht="79.5" customHeight="1">
      <c r="A30" s="25" t="s">
        <v>43</v>
      </c>
      <c r="B30" s="3" t="s">
        <v>6</v>
      </c>
      <c r="C30" s="3" t="s">
        <v>10</v>
      </c>
      <c r="D30" s="3" t="s">
        <v>15</v>
      </c>
      <c r="E30" s="4" t="s">
        <v>44</v>
      </c>
      <c r="F30" s="4">
        <v>200</v>
      </c>
      <c r="G30" s="26">
        <f>1500</f>
        <v>1500</v>
      </c>
      <c r="H30" s="10"/>
    </row>
    <row r="31" spans="1:8" s="11" customFormat="1" ht="78.75" customHeight="1">
      <c r="A31" s="25" t="s">
        <v>129</v>
      </c>
      <c r="B31" s="3" t="s">
        <v>6</v>
      </c>
      <c r="C31" s="3" t="s">
        <v>10</v>
      </c>
      <c r="D31" s="3" t="s">
        <v>15</v>
      </c>
      <c r="E31" s="4" t="s">
        <v>103</v>
      </c>
      <c r="F31" s="4">
        <v>200</v>
      </c>
      <c r="G31" s="26">
        <f>200000</f>
        <v>200000</v>
      </c>
      <c r="H31" s="10"/>
    </row>
    <row r="32" spans="1:8" s="11" customFormat="1" ht="78.75" customHeight="1">
      <c r="A32" s="25" t="s">
        <v>201</v>
      </c>
      <c r="B32" s="3" t="s">
        <v>6</v>
      </c>
      <c r="C32" s="3" t="s">
        <v>10</v>
      </c>
      <c r="D32" s="3" t="s">
        <v>15</v>
      </c>
      <c r="E32" s="4" t="s">
        <v>200</v>
      </c>
      <c r="F32" s="4">
        <v>800</v>
      </c>
      <c r="G32" s="26">
        <v>50000</v>
      </c>
      <c r="H32" s="10"/>
    </row>
    <row r="33" spans="1:8" s="11" customFormat="1" ht="119.25" customHeight="1">
      <c r="A33" s="25" t="s">
        <v>205</v>
      </c>
      <c r="B33" s="3" t="s">
        <v>6</v>
      </c>
      <c r="C33" s="3" t="s">
        <v>10</v>
      </c>
      <c r="D33" s="3" t="s">
        <v>15</v>
      </c>
      <c r="E33" s="4" t="s">
        <v>204</v>
      </c>
      <c r="F33" s="4">
        <v>800</v>
      </c>
      <c r="G33" s="26">
        <f>110000</f>
        <v>110000</v>
      </c>
      <c r="H33" s="10"/>
    </row>
    <row r="34" spans="1:8" s="11" customFormat="1" ht="75" customHeight="1">
      <c r="A34" s="25" t="s">
        <v>214</v>
      </c>
      <c r="B34" s="3" t="s">
        <v>188</v>
      </c>
      <c r="C34" s="3" t="s">
        <v>10</v>
      </c>
      <c r="D34" s="3" t="s">
        <v>15</v>
      </c>
      <c r="E34" s="4" t="s">
        <v>215</v>
      </c>
      <c r="F34" s="4">
        <v>800</v>
      </c>
      <c r="G34" s="26">
        <v>30000</v>
      </c>
      <c r="H34" s="10"/>
    </row>
    <row r="35" spans="1:8" s="11" customFormat="1" ht="85.5" customHeight="1">
      <c r="A35" s="5" t="s">
        <v>221</v>
      </c>
      <c r="B35" s="3" t="s">
        <v>6</v>
      </c>
      <c r="C35" s="3" t="s">
        <v>10</v>
      </c>
      <c r="D35" s="3" t="s">
        <v>15</v>
      </c>
      <c r="E35" s="4" t="s">
        <v>219</v>
      </c>
      <c r="F35" s="4">
        <v>800</v>
      </c>
      <c r="G35" s="26">
        <v>50000</v>
      </c>
      <c r="H35" s="10"/>
    </row>
    <row r="36" spans="1:8" s="11" customFormat="1" ht="96.75" customHeight="1">
      <c r="A36" s="5" t="s">
        <v>235</v>
      </c>
      <c r="B36" s="3" t="s">
        <v>6</v>
      </c>
      <c r="C36" s="3" t="s">
        <v>10</v>
      </c>
      <c r="D36" s="3" t="s">
        <v>15</v>
      </c>
      <c r="E36" s="4" t="s">
        <v>220</v>
      </c>
      <c r="F36" s="4">
        <v>800</v>
      </c>
      <c r="G36" s="26">
        <v>30000</v>
      </c>
      <c r="H36" s="10"/>
    </row>
    <row r="37" spans="1:8" s="11" customFormat="1" ht="116.25" customHeight="1">
      <c r="A37" s="25" t="s">
        <v>46</v>
      </c>
      <c r="B37" s="3" t="s">
        <v>6</v>
      </c>
      <c r="C37" s="3" t="s">
        <v>18</v>
      </c>
      <c r="D37" s="3" t="s">
        <v>17</v>
      </c>
      <c r="E37" s="4" t="s">
        <v>47</v>
      </c>
      <c r="F37" s="4">
        <v>200</v>
      </c>
      <c r="G37" s="26">
        <f>12000</f>
        <v>12000</v>
      </c>
      <c r="H37" s="10"/>
    </row>
    <row r="38" spans="1:8" s="11" customFormat="1" ht="76.5" customHeight="1">
      <c r="A38" s="1" t="s">
        <v>48</v>
      </c>
      <c r="B38" s="2" t="s">
        <v>6</v>
      </c>
      <c r="C38" s="3" t="s">
        <v>18</v>
      </c>
      <c r="D38" s="3" t="s">
        <v>20</v>
      </c>
      <c r="E38" s="4" t="s">
        <v>49</v>
      </c>
      <c r="F38" s="4">
        <v>200</v>
      </c>
      <c r="G38" s="26">
        <f>261500-13675-52620</f>
        <v>195205</v>
      </c>
      <c r="H38" s="10"/>
    </row>
    <row r="39" spans="1:8" s="11" customFormat="1" ht="76.5" customHeight="1">
      <c r="A39" s="25" t="s">
        <v>128</v>
      </c>
      <c r="B39" s="3" t="s">
        <v>6</v>
      </c>
      <c r="C39" s="3" t="s">
        <v>18</v>
      </c>
      <c r="D39" s="3" t="s">
        <v>45</v>
      </c>
      <c r="E39" s="4" t="s">
        <v>119</v>
      </c>
      <c r="F39" s="4">
        <v>200</v>
      </c>
      <c r="G39" s="26">
        <f>100000+180000</f>
        <v>280000</v>
      </c>
      <c r="H39" s="10"/>
    </row>
    <row r="40" spans="1:8" s="11" customFormat="1" ht="113.25" customHeight="1">
      <c r="A40" s="25" t="s">
        <v>169</v>
      </c>
      <c r="B40" s="3" t="s">
        <v>6</v>
      </c>
      <c r="C40" s="3" t="s">
        <v>12</v>
      </c>
      <c r="D40" s="3" t="s">
        <v>17</v>
      </c>
      <c r="E40" s="4" t="s">
        <v>170</v>
      </c>
      <c r="F40" s="4">
        <v>200</v>
      </c>
      <c r="G40" s="26">
        <f>389629.24</f>
        <v>389629.24</v>
      </c>
      <c r="H40" s="10"/>
    </row>
    <row r="41" spans="1:8" s="11" customFormat="1" ht="80.25" customHeight="1">
      <c r="A41" s="1" t="s">
        <v>181</v>
      </c>
      <c r="B41" s="2" t="s">
        <v>6</v>
      </c>
      <c r="C41" s="3" t="s">
        <v>12</v>
      </c>
      <c r="D41" s="3" t="s">
        <v>17</v>
      </c>
      <c r="E41" s="4" t="s">
        <v>182</v>
      </c>
      <c r="F41" s="4">
        <v>200</v>
      </c>
      <c r="G41" s="26">
        <f>26756+18869.8</f>
        <v>45625.8</v>
      </c>
      <c r="H41" s="10"/>
    </row>
    <row r="42" spans="1:8" s="11" customFormat="1" ht="113.25" customHeight="1">
      <c r="A42" s="1" t="s">
        <v>183</v>
      </c>
      <c r="B42" s="2" t="s">
        <v>6</v>
      </c>
      <c r="C42" s="3" t="s">
        <v>12</v>
      </c>
      <c r="D42" s="3" t="s">
        <v>17</v>
      </c>
      <c r="E42" s="4" t="s">
        <v>184</v>
      </c>
      <c r="F42" s="4">
        <v>200</v>
      </c>
      <c r="G42" s="26">
        <f>15891</f>
        <v>15891</v>
      </c>
      <c r="H42" s="10"/>
    </row>
    <row r="43" spans="1:8" s="10" customFormat="1" ht="225" customHeight="1">
      <c r="A43" s="1" t="s">
        <v>157</v>
      </c>
      <c r="B43" s="2" t="s">
        <v>6</v>
      </c>
      <c r="C43" s="3" t="s">
        <v>12</v>
      </c>
      <c r="D43" s="3" t="s">
        <v>17</v>
      </c>
      <c r="E43" s="4" t="s">
        <v>158</v>
      </c>
      <c r="F43" s="4">
        <v>200</v>
      </c>
      <c r="G43" s="26">
        <f>12557207.56+550360.67+18.82+428000</f>
        <v>13535587.05</v>
      </c>
      <c r="H43" s="27"/>
    </row>
    <row r="44" spans="1:8" s="10" customFormat="1" ht="78" customHeight="1">
      <c r="A44" s="1" t="s">
        <v>163</v>
      </c>
      <c r="B44" s="2" t="s">
        <v>6</v>
      </c>
      <c r="C44" s="3" t="s">
        <v>12</v>
      </c>
      <c r="D44" s="3" t="s">
        <v>17</v>
      </c>
      <c r="E44" s="4" t="s">
        <v>164</v>
      </c>
      <c r="F44" s="4">
        <v>200</v>
      </c>
      <c r="G44" s="26">
        <f>2369094.67</f>
        <v>2369094.67</v>
      </c>
      <c r="H44" s="27"/>
    </row>
    <row r="45" spans="1:8" s="10" customFormat="1" ht="75" customHeight="1">
      <c r="A45" s="1" t="s">
        <v>165</v>
      </c>
      <c r="B45" s="2" t="s">
        <v>6</v>
      </c>
      <c r="C45" s="3" t="s">
        <v>12</v>
      </c>
      <c r="D45" s="3" t="s">
        <v>17</v>
      </c>
      <c r="E45" s="4" t="s">
        <v>166</v>
      </c>
      <c r="F45" s="4">
        <v>200</v>
      </c>
      <c r="G45" s="26">
        <f>281910-42101</f>
        <v>239809</v>
      </c>
      <c r="H45" s="27"/>
    </row>
    <row r="46" spans="1:8" s="10" customFormat="1" ht="78.75" customHeight="1">
      <c r="A46" s="1" t="s">
        <v>167</v>
      </c>
      <c r="B46" s="2" t="s">
        <v>6</v>
      </c>
      <c r="C46" s="3" t="s">
        <v>12</v>
      </c>
      <c r="D46" s="3" t="s">
        <v>17</v>
      </c>
      <c r="E46" s="4" t="s">
        <v>168</v>
      </c>
      <c r="F46" s="4">
        <v>200</v>
      </c>
      <c r="G46" s="26">
        <f>1001770-170301.14</f>
        <v>831468.86</v>
      </c>
      <c r="H46" s="27"/>
    </row>
    <row r="47" spans="1:8" s="10" customFormat="1" ht="102" customHeight="1">
      <c r="A47" s="1" t="s">
        <v>207</v>
      </c>
      <c r="B47" s="2" t="s">
        <v>6</v>
      </c>
      <c r="C47" s="3" t="s">
        <v>12</v>
      </c>
      <c r="D47" s="3" t="s">
        <v>17</v>
      </c>
      <c r="E47" s="4" t="s">
        <v>206</v>
      </c>
      <c r="F47" s="4">
        <v>200</v>
      </c>
      <c r="G47" s="26">
        <f>450000-428000</f>
        <v>22000</v>
      </c>
      <c r="H47" s="27"/>
    </row>
    <row r="48" spans="1:8" s="10" customFormat="1" ht="80.25" customHeight="1">
      <c r="A48" s="1" t="s">
        <v>224</v>
      </c>
      <c r="B48" s="2" t="s">
        <v>6</v>
      </c>
      <c r="C48" s="3" t="s">
        <v>12</v>
      </c>
      <c r="D48" s="3" t="s">
        <v>17</v>
      </c>
      <c r="E48" s="4" t="s">
        <v>222</v>
      </c>
      <c r="F48" s="4">
        <v>200</v>
      </c>
      <c r="G48" s="26">
        <f>180000</f>
        <v>180000</v>
      </c>
      <c r="H48" s="27"/>
    </row>
    <row r="49" spans="1:8" s="10" customFormat="1" ht="77.25" customHeight="1">
      <c r="A49" s="1" t="s">
        <v>225</v>
      </c>
      <c r="B49" s="2" t="s">
        <v>6</v>
      </c>
      <c r="C49" s="3" t="s">
        <v>12</v>
      </c>
      <c r="D49" s="3" t="s">
        <v>17</v>
      </c>
      <c r="E49" s="4" t="s">
        <v>223</v>
      </c>
      <c r="F49" s="4">
        <v>200</v>
      </c>
      <c r="G49" s="26">
        <f>100000</f>
        <v>100000</v>
      </c>
      <c r="H49" s="27"/>
    </row>
    <row r="50" spans="1:8" s="11" customFormat="1" ht="135" customHeight="1">
      <c r="A50" s="1" t="s">
        <v>139</v>
      </c>
      <c r="B50" s="2" t="s">
        <v>6</v>
      </c>
      <c r="C50" s="3" t="s">
        <v>12</v>
      </c>
      <c r="D50" s="3" t="s">
        <v>17</v>
      </c>
      <c r="E50" s="4" t="s">
        <v>138</v>
      </c>
      <c r="F50" s="4">
        <v>200</v>
      </c>
      <c r="G50" s="26">
        <f>3457542.49</f>
        <v>3457542.49</v>
      </c>
      <c r="H50" s="10"/>
    </row>
    <row r="51" spans="1:8" s="11" customFormat="1" ht="57.75" customHeight="1">
      <c r="A51" s="1" t="s">
        <v>60</v>
      </c>
      <c r="B51" s="2" t="s">
        <v>6</v>
      </c>
      <c r="C51" s="3" t="s">
        <v>12</v>
      </c>
      <c r="D51" s="3" t="s">
        <v>17</v>
      </c>
      <c r="E51" s="4" t="s">
        <v>61</v>
      </c>
      <c r="F51" s="4">
        <v>200</v>
      </c>
      <c r="G51" s="26">
        <f>389044</f>
        <v>389044</v>
      </c>
      <c r="H51" s="10"/>
    </row>
    <row r="52" spans="1:8" s="11" customFormat="1" ht="57.75" customHeight="1">
      <c r="A52" s="1" t="s">
        <v>135</v>
      </c>
      <c r="B52" s="2" t="s">
        <v>6</v>
      </c>
      <c r="C52" s="3" t="s">
        <v>12</v>
      </c>
      <c r="D52" s="3" t="s">
        <v>17</v>
      </c>
      <c r="E52" s="4" t="s">
        <v>134</v>
      </c>
      <c r="F52" s="4">
        <v>200</v>
      </c>
      <c r="G52" s="26">
        <f>1000000</f>
        <v>1000000</v>
      </c>
      <c r="H52" s="10"/>
    </row>
    <row r="53" spans="1:8" s="11" customFormat="1" ht="95.25" customHeight="1">
      <c r="A53" s="1" t="s">
        <v>185</v>
      </c>
      <c r="B53" s="2" t="s">
        <v>6</v>
      </c>
      <c r="C53" s="3" t="s">
        <v>13</v>
      </c>
      <c r="D53" s="3" t="s">
        <v>11</v>
      </c>
      <c r="E53" s="4" t="s">
        <v>186</v>
      </c>
      <c r="F53" s="4">
        <v>800</v>
      </c>
      <c r="G53" s="26">
        <f>283766.39</f>
        <v>283766.39</v>
      </c>
      <c r="H53" s="10"/>
    </row>
    <row r="54" spans="1:8" s="11" customFormat="1" ht="95.25" customHeight="1">
      <c r="A54" s="1" t="s">
        <v>209</v>
      </c>
      <c r="B54" s="2" t="s">
        <v>6</v>
      </c>
      <c r="C54" s="3" t="s">
        <v>13</v>
      </c>
      <c r="D54" s="3" t="s">
        <v>11</v>
      </c>
      <c r="E54" s="4" t="s">
        <v>208</v>
      </c>
      <c r="F54" s="4">
        <v>800</v>
      </c>
      <c r="G54" s="26">
        <f>605754.71</f>
        <v>605754.71</v>
      </c>
      <c r="H54" s="10"/>
    </row>
    <row r="55" spans="1:8" s="11" customFormat="1" ht="56.25" customHeight="1">
      <c r="A55" s="1" t="s">
        <v>118</v>
      </c>
      <c r="B55" s="2" t="s">
        <v>6</v>
      </c>
      <c r="C55" s="3" t="s">
        <v>13</v>
      </c>
      <c r="D55" s="3" t="s">
        <v>18</v>
      </c>
      <c r="E55" s="4" t="s">
        <v>37</v>
      </c>
      <c r="F55" s="4">
        <v>600</v>
      </c>
      <c r="G55" s="26">
        <f>200000</f>
        <v>200000</v>
      </c>
      <c r="H55" s="10"/>
    </row>
    <row r="56" spans="1:8" s="11" customFormat="1" ht="78.75" customHeight="1">
      <c r="A56" s="5" t="s">
        <v>187</v>
      </c>
      <c r="B56" s="2" t="s">
        <v>188</v>
      </c>
      <c r="C56" s="3" t="s">
        <v>13</v>
      </c>
      <c r="D56" s="3" t="s">
        <v>18</v>
      </c>
      <c r="E56" s="4" t="s">
        <v>189</v>
      </c>
      <c r="F56" s="4">
        <v>200</v>
      </c>
      <c r="G56" s="26">
        <f>73000</f>
        <v>73000</v>
      </c>
      <c r="H56" s="10"/>
    </row>
    <row r="57" spans="1:8" s="11" customFormat="1" ht="95.25" customHeight="1">
      <c r="A57" s="1" t="s">
        <v>86</v>
      </c>
      <c r="B57" s="2" t="s">
        <v>6</v>
      </c>
      <c r="C57" s="3" t="s">
        <v>13</v>
      </c>
      <c r="D57" s="3" t="s">
        <v>18</v>
      </c>
      <c r="E57" s="4" t="s">
        <v>70</v>
      </c>
      <c r="F57" s="4">
        <v>200</v>
      </c>
      <c r="G57" s="26">
        <f>2273648.79+152300</f>
        <v>2425948.79</v>
      </c>
      <c r="H57" s="10"/>
    </row>
    <row r="58" spans="1:8" s="11" customFormat="1" ht="76.5" customHeight="1">
      <c r="A58" s="1" t="s">
        <v>71</v>
      </c>
      <c r="B58" s="2" t="s">
        <v>6</v>
      </c>
      <c r="C58" s="3" t="s">
        <v>13</v>
      </c>
      <c r="D58" s="3" t="s">
        <v>18</v>
      </c>
      <c r="E58" s="4" t="s">
        <v>72</v>
      </c>
      <c r="F58" s="4">
        <v>200</v>
      </c>
      <c r="G58" s="26">
        <f>6300000+396742.12+596592</f>
        <v>7293334.12</v>
      </c>
      <c r="H58" s="10"/>
    </row>
    <row r="59" spans="1:8" s="11" customFormat="1" ht="57" customHeight="1">
      <c r="A59" s="1" t="s">
        <v>73</v>
      </c>
      <c r="B59" s="2" t="s">
        <v>6</v>
      </c>
      <c r="C59" s="3" t="s">
        <v>13</v>
      </c>
      <c r="D59" s="3" t="s">
        <v>18</v>
      </c>
      <c r="E59" s="4" t="s">
        <v>74</v>
      </c>
      <c r="F59" s="4">
        <v>200</v>
      </c>
      <c r="G59" s="26">
        <f>142242.06+10000</f>
        <v>152242.06</v>
      </c>
      <c r="H59" s="10"/>
    </row>
    <row r="60" spans="1:8" s="11" customFormat="1" ht="58.5" customHeight="1">
      <c r="A60" s="5" t="s">
        <v>111</v>
      </c>
      <c r="B60" s="2" t="s">
        <v>6</v>
      </c>
      <c r="C60" s="3" t="s">
        <v>13</v>
      </c>
      <c r="D60" s="3" t="s">
        <v>18</v>
      </c>
      <c r="E60" s="4" t="s">
        <v>112</v>
      </c>
      <c r="F60" s="4">
        <v>200</v>
      </c>
      <c r="G60" s="26">
        <f>525000-3501.85-1302.86</f>
        <v>520195.29000000004</v>
      </c>
      <c r="H60" s="10"/>
    </row>
    <row r="61" spans="1:8" s="11" customFormat="1" ht="115.5" customHeight="1">
      <c r="A61" s="5" t="s">
        <v>146</v>
      </c>
      <c r="B61" s="2" t="s">
        <v>6</v>
      </c>
      <c r="C61" s="3" t="s">
        <v>13</v>
      </c>
      <c r="D61" s="3" t="s">
        <v>18</v>
      </c>
      <c r="E61" s="4" t="s">
        <v>147</v>
      </c>
      <c r="F61" s="4">
        <v>200</v>
      </c>
      <c r="G61" s="26">
        <f>239800</f>
        <v>239800</v>
      </c>
      <c r="H61" s="10"/>
    </row>
    <row r="62" spans="1:8" s="11" customFormat="1" ht="73.5" customHeight="1">
      <c r="A62" s="1" t="s">
        <v>153</v>
      </c>
      <c r="B62" s="2" t="s">
        <v>6</v>
      </c>
      <c r="C62" s="3" t="s">
        <v>13</v>
      </c>
      <c r="D62" s="3" t="s">
        <v>18</v>
      </c>
      <c r="E62" s="4" t="s">
        <v>154</v>
      </c>
      <c r="F62" s="4">
        <v>200</v>
      </c>
      <c r="G62" s="26">
        <v>520030</v>
      </c>
      <c r="H62" s="27"/>
    </row>
    <row r="63" spans="1:8" s="11" customFormat="1" ht="115.5" customHeight="1">
      <c r="A63" s="1" t="s">
        <v>191</v>
      </c>
      <c r="B63" s="2" t="s">
        <v>6</v>
      </c>
      <c r="C63" s="3" t="s">
        <v>13</v>
      </c>
      <c r="D63" s="3" t="s">
        <v>18</v>
      </c>
      <c r="E63" s="4" t="s">
        <v>190</v>
      </c>
      <c r="F63" s="4">
        <v>200</v>
      </c>
      <c r="G63" s="26">
        <f>1998</f>
        <v>1998</v>
      </c>
      <c r="H63" s="27"/>
    </row>
    <row r="64" spans="1:8" s="11" customFormat="1" ht="58.5" customHeight="1">
      <c r="A64" s="1" t="s">
        <v>152</v>
      </c>
      <c r="B64" s="2" t="s">
        <v>6</v>
      </c>
      <c r="C64" s="3" t="s">
        <v>13</v>
      </c>
      <c r="D64" s="3" t="s">
        <v>18</v>
      </c>
      <c r="E64" s="4" t="s">
        <v>151</v>
      </c>
      <c r="F64" s="4">
        <v>200</v>
      </c>
      <c r="G64" s="26">
        <f>200000-152300</f>
        <v>47700</v>
      </c>
      <c r="H64" s="10"/>
    </row>
    <row r="65" spans="1:8" s="11" customFormat="1" ht="102.75" customHeight="1">
      <c r="A65" s="1" t="s">
        <v>227</v>
      </c>
      <c r="B65" s="2" t="s">
        <v>6</v>
      </c>
      <c r="C65" s="3" t="s">
        <v>13</v>
      </c>
      <c r="D65" s="3" t="s">
        <v>18</v>
      </c>
      <c r="E65" s="4" t="s">
        <v>226</v>
      </c>
      <c r="F65" s="4">
        <v>200</v>
      </c>
      <c r="G65" s="26">
        <v>136884.08</v>
      </c>
      <c r="H65" s="10"/>
    </row>
    <row r="66" spans="1:8" s="11" customFormat="1" ht="101.25" customHeight="1">
      <c r="A66" s="1" t="s">
        <v>217</v>
      </c>
      <c r="B66" s="2" t="s">
        <v>6</v>
      </c>
      <c r="C66" s="3" t="s">
        <v>13</v>
      </c>
      <c r="D66" s="3" t="s">
        <v>18</v>
      </c>
      <c r="E66" s="4" t="s">
        <v>210</v>
      </c>
      <c r="F66" s="4">
        <v>200</v>
      </c>
      <c r="G66" s="26">
        <f>9500</f>
        <v>9500</v>
      </c>
      <c r="H66" s="10"/>
    </row>
    <row r="67" spans="1:8" s="11" customFormat="1" ht="75.75" customHeight="1">
      <c r="A67" s="1" t="s">
        <v>212</v>
      </c>
      <c r="B67" s="2" t="s">
        <v>6</v>
      </c>
      <c r="C67" s="3" t="s">
        <v>13</v>
      </c>
      <c r="D67" s="3" t="s">
        <v>18</v>
      </c>
      <c r="E67" s="4" t="s">
        <v>211</v>
      </c>
      <c r="F67" s="4">
        <v>200</v>
      </c>
      <c r="G67" s="26">
        <v>214112.63</v>
      </c>
      <c r="H67" s="10"/>
    </row>
    <row r="68" spans="1:8" s="11" customFormat="1" ht="117" customHeight="1">
      <c r="A68" s="5" t="s">
        <v>231</v>
      </c>
      <c r="B68" s="2" t="s">
        <v>6</v>
      </c>
      <c r="C68" s="3" t="s">
        <v>228</v>
      </c>
      <c r="D68" s="3" t="s">
        <v>18</v>
      </c>
      <c r="E68" s="4" t="s">
        <v>229</v>
      </c>
      <c r="F68" s="4">
        <v>200</v>
      </c>
      <c r="G68" s="26">
        <v>58840</v>
      </c>
      <c r="H68" s="10"/>
    </row>
    <row r="69" spans="1:8" s="11" customFormat="1" ht="119.25" customHeight="1">
      <c r="A69" s="5" t="s">
        <v>232</v>
      </c>
      <c r="B69" s="2" t="s">
        <v>6</v>
      </c>
      <c r="C69" s="3" t="s">
        <v>13</v>
      </c>
      <c r="D69" s="3" t="s">
        <v>18</v>
      </c>
      <c r="E69" s="4" t="s">
        <v>230</v>
      </c>
      <c r="F69" s="4">
        <v>200</v>
      </c>
      <c r="G69" s="26">
        <v>100000</v>
      </c>
      <c r="H69" s="10"/>
    </row>
    <row r="70" spans="1:8" s="11" customFormat="1" ht="60.75" customHeight="1">
      <c r="A70" s="1" t="s">
        <v>137</v>
      </c>
      <c r="B70" s="2" t="s">
        <v>6</v>
      </c>
      <c r="C70" s="3" t="s">
        <v>13</v>
      </c>
      <c r="D70" s="3" t="s">
        <v>18</v>
      </c>
      <c r="E70" s="4" t="s">
        <v>136</v>
      </c>
      <c r="F70" s="4">
        <v>200</v>
      </c>
      <c r="G70" s="26">
        <f>10005263.16-1750921.16</f>
        <v>8254342</v>
      </c>
      <c r="H70" s="27"/>
    </row>
    <row r="71" spans="1:8" s="11" customFormat="1" ht="96.75" customHeight="1">
      <c r="A71" s="5" t="s">
        <v>234</v>
      </c>
      <c r="B71" s="2" t="s">
        <v>6</v>
      </c>
      <c r="C71" s="3" t="s">
        <v>13</v>
      </c>
      <c r="D71" s="3" t="s">
        <v>18</v>
      </c>
      <c r="E71" s="4" t="s">
        <v>233</v>
      </c>
      <c r="F71" s="4">
        <v>200</v>
      </c>
      <c r="G71" s="26">
        <v>161072.94</v>
      </c>
      <c r="H71" s="27"/>
    </row>
    <row r="72" spans="1:7" ht="57.75" customHeight="1">
      <c r="A72" s="25" t="s">
        <v>35</v>
      </c>
      <c r="B72" s="3" t="s">
        <v>6</v>
      </c>
      <c r="C72" s="3" t="s">
        <v>19</v>
      </c>
      <c r="D72" s="3" t="s">
        <v>19</v>
      </c>
      <c r="E72" s="4" t="s">
        <v>34</v>
      </c>
      <c r="F72" s="4">
        <v>600</v>
      </c>
      <c r="G72" s="26">
        <f>33440</f>
        <v>33440</v>
      </c>
    </row>
    <row r="73" spans="1:7" ht="58.5" customHeight="1">
      <c r="A73" s="1" t="s">
        <v>25</v>
      </c>
      <c r="B73" s="3" t="s">
        <v>6</v>
      </c>
      <c r="C73" s="3" t="s">
        <v>19</v>
      </c>
      <c r="D73" s="3" t="s">
        <v>19</v>
      </c>
      <c r="E73" s="4" t="s">
        <v>36</v>
      </c>
      <c r="F73" s="4">
        <v>600</v>
      </c>
      <c r="G73" s="26">
        <f>5280</f>
        <v>5280</v>
      </c>
    </row>
    <row r="74" spans="1:7" ht="78" customHeight="1">
      <c r="A74" s="5" t="s">
        <v>27</v>
      </c>
      <c r="B74" s="3" t="s">
        <v>6</v>
      </c>
      <c r="C74" s="3" t="s">
        <v>16</v>
      </c>
      <c r="D74" s="3" t="s">
        <v>10</v>
      </c>
      <c r="E74" s="4" t="s">
        <v>39</v>
      </c>
      <c r="F74" s="4">
        <v>600</v>
      </c>
      <c r="G74" s="26">
        <f>16560366.69+227549.52</f>
        <v>16787916.21</v>
      </c>
    </row>
    <row r="75" spans="1:7" ht="113.25" customHeight="1">
      <c r="A75" s="5" t="s">
        <v>213</v>
      </c>
      <c r="B75" s="3" t="s">
        <v>6</v>
      </c>
      <c r="C75" s="3" t="s">
        <v>16</v>
      </c>
      <c r="D75" s="3" t="s">
        <v>10</v>
      </c>
      <c r="E75" s="4" t="s">
        <v>216</v>
      </c>
      <c r="F75" s="4">
        <v>600</v>
      </c>
      <c r="G75" s="26">
        <f>180000</f>
        <v>180000</v>
      </c>
    </row>
    <row r="76" spans="1:7" ht="61.5" customHeight="1">
      <c r="A76" s="1" t="s">
        <v>91</v>
      </c>
      <c r="B76" s="3" t="s">
        <v>6</v>
      </c>
      <c r="C76" s="3" t="s">
        <v>16</v>
      </c>
      <c r="D76" s="3" t="s">
        <v>10</v>
      </c>
      <c r="E76" s="4" t="s">
        <v>37</v>
      </c>
      <c r="F76" s="4">
        <v>600</v>
      </c>
      <c r="G76" s="26">
        <f>618928</f>
        <v>618928</v>
      </c>
    </row>
    <row r="77" spans="1:7" ht="76.5" customHeight="1">
      <c r="A77" s="5" t="s">
        <v>113</v>
      </c>
      <c r="B77" s="3" t="s">
        <v>6</v>
      </c>
      <c r="C77" s="3" t="s">
        <v>16</v>
      </c>
      <c r="D77" s="3" t="s">
        <v>10</v>
      </c>
      <c r="E77" s="4" t="s">
        <v>114</v>
      </c>
      <c r="F77" s="4">
        <v>600</v>
      </c>
      <c r="G77" s="26">
        <f>150000</f>
        <v>150000</v>
      </c>
    </row>
    <row r="78" spans="1:7" ht="113.25" customHeight="1">
      <c r="A78" s="1" t="s">
        <v>155</v>
      </c>
      <c r="B78" s="3" t="s">
        <v>6</v>
      </c>
      <c r="C78" s="3" t="s">
        <v>16</v>
      </c>
      <c r="D78" s="3" t="s">
        <v>10</v>
      </c>
      <c r="E78" s="4" t="s">
        <v>156</v>
      </c>
      <c r="F78" s="4">
        <v>600</v>
      </c>
      <c r="G78" s="26">
        <f>4637651+813623</f>
        <v>5451274</v>
      </c>
    </row>
    <row r="79" spans="1:7" ht="170.25" customHeight="1">
      <c r="A79" s="5" t="s">
        <v>28</v>
      </c>
      <c r="B79" s="3" t="s">
        <v>6</v>
      </c>
      <c r="C79" s="3" t="s">
        <v>16</v>
      </c>
      <c r="D79" s="3" t="s">
        <v>10</v>
      </c>
      <c r="E79" s="4" t="s">
        <v>40</v>
      </c>
      <c r="F79" s="4">
        <v>600</v>
      </c>
      <c r="G79" s="26">
        <f>1121650.92</f>
        <v>1121650.92</v>
      </c>
    </row>
    <row r="80" spans="1:7" ht="76.5" customHeight="1">
      <c r="A80" s="5" t="s">
        <v>192</v>
      </c>
      <c r="B80" s="3" t="s">
        <v>6</v>
      </c>
      <c r="C80" s="3" t="s">
        <v>16</v>
      </c>
      <c r="D80" s="3" t="s">
        <v>10</v>
      </c>
      <c r="E80" s="4" t="s">
        <v>193</v>
      </c>
      <c r="F80" s="4">
        <v>600</v>
      </c>
      <c r="G80" s="26">
        <f>85053.38-113.99+1613848.36</f>
        <v>1698787.75</v>
      </c>
    </row>
    <row r="81" spans="1:7" ht="57" customHeight="1">
      <c r="A81" s="5" t="s">
        <v>84</v>
      </c>
      <c r="B81" s="3" t="s">
        <v>6</v>
      </c>
      <c r="C81" s="3" t="s">
        <v>20</v>
      </c>
      <c r="D81" s="3" t="s">
        <v>10</v>
      </c>
      <c r="E81" s="4" t="s">
        <v>41</v>
      </c>
      <c r="F81" s="4">
        <v>300</v>
      </c>
      <c r="G81" s="26">
        <f>208000+40536.2</f>
        <v>248536.2</v>
      </c>
    </row>
    <row r="82" spans="1:7" ht="96" customHeight="1">
      <c r="A82" s="1" t="s">
        <v>122</v>
      </c>
      <c r="B82" s="2" t="s">
        <v>6</v>
      </c>
      <c r="C82" s="3" t="s">
        <v>20</v>
      </c>
      <c r="D82" s="3" t="s">
        <v>18</v>
      </c>
      <c r="E82" s="4" t="s">
        <v>123</v>
      </c>
      <c r="F82" s="4">
        <v>200</v>
      </c>
      <c r="G82" s="26">
        <f>65000+59464.7-59464.7-9500</f>
        <v>55500</v>
      </c>
    </row>
    <row r="83" spans="1:7" ht="60.75" customHeight="1">
      <c r="A83" s="5" t="s">
        <v>26</v>
      </c>
      <c r="B83" s="3" t="s">
        <v>6</v>
      </c>
      <c r="C83" s="3" t="s">
        <v>14</v>
      </c>
      <c r="D83" s="3" t="s">
        <v>11</v>
      </c>
      <c r="E83" s="4" t="s">
        <v>38</v>
      </c>
      <c r="F83" s="4">
        <v>200</v>
      </c>
      <c r="G83" s="26">
        <f>77000</f>
        <v>77000</v>
      </c>
    </row>
    <row r="84" spans="1:7" ht="77.25" customHeight="1">
      <c r="A84" s="5" t="s">
        <v>172</v>
      </c>
      <c r="B84" s="3" t="s">
        <v>6</v>
      </c>
      <c r="C84" s="3" t="s">
        <v>14</v>
      </c>
      <c r="D84" s="3" t="s">
        <v>11</v>
      </c>
      <c r="E84" s="4" t="s">
        <v>171</v>
      </c>
      <c r="F84" s="4">
        <v>200</v>
      </c>
      <c r="G84" s="26">
        <f>1000000+52631.58-52631.58</f>
        <v>1000000.0000000001</v>
      </c>
    </row>
    <row r="85" spans="1:8" s="32" customFormat="1" ht="40.5" customHeight="1">
      <c r="A85" s="28" t="s">
        <v>130</v>
      </c>
      <c r="B85" s="21" t="s">
        <v>131</v>
      </c>
      <c r="C85" s="21" t="s">
        <v>7</v>
      </c>
      <c r="D85" s="21" t="s">
        <v>7</v>
      </c>
      <c r="E85" s="29" t="s">
        <v>8</v>
      </c>
      <c r="F85" s="30" t="s">
        <v>9</v>
      </c>
      <c r="G85" s="22">
        <f>SUM(G86:G86)</f>
        <v>30582.25</v>
      </c>
      <c r="H85" s="31"/>
    </row>
    <row r="86" spans="1:7" ht="41.25" customHeight="1">
      <c r="A86" s="5" t="s">
        <v>132</v>
      </c>
      <c r="B86" s="3" t="s">
        <v>131</v>
      </c>
      <c r="C86" s="3" t="s">
        <v>15</v>
      </c>
      <c r="D86" s="3" t="s">
        <v>10</v>
      </c>
      <c r="E86" s="4" t="s">
        <v>133</v>
      </c>
      <c r="F86" s="4">
        <v>700</v>
      </c>
      <c r="G86" s="26">
        <f>30582.25</f>
        <v>30582.25</v>
      </c>
    </row>
    <row r="87" spans="1:8" s="32" customFormat="1" ht="58.5" customHeight="1">
      <c r="A87" s="28" t="s">
        <v>124</v>
      </c>
      <c r="B87" s="21" t="s">
        <v>125</v>
      </c>
      <c r="C87" s="21" t="s">
        <v>7</v>
      </c>
      <c r="D87" s="21" t="s">
        <v>7</v>
      </c>
      <c r="E87" s="29" t="s">
        <v>8</v>
      </c>
      <c r="F87" s="30" t="s">
        <v>9</v>
      </c>
      <c r="G87" s="22">
        <f>SUM(G88:G94)</f>
        <v>554000</v>
      </c>
      <c r="H87" s="31"/>
    </row>
    <row r="88" spans="1:8" s="32" customFormat="1" ht="37.5" customHeight="1">
      <c r="A88" s="5" t="s">
        <v>50</v>
      </c>
      <c r="B88" s="2" t="s">
        <v>125</v>
      </c>
      <c r="C88" s="3" t="s">
        <v>10</v>
      </c>
      <c r="D88" s="3" t="s">
        <v>15</v>
      </c>
      <c r="E88" s="4" t="s">
        <v>51</v>
      </c>
      <c r="F88" s="4">
        <v>200</v>
      </c>
      <c r="G88" s="26">
        <f>25000</f>
        <v>25000</v>
      </c>
      <c r="H88" s="31"/>
    </row>
    <row r="89" spans="1:8" s="32" customFormat="1" ht="76.5" customHeight="1">
      <c r="A89" s="5" t="s">
        <v>52</v>
      </c>
      <c r="B89" s="2" t="s">
        <v>125</v>
      </c>
      <c r="C89" s="3" t="s">
        <v>10</v>
      </c>
      <c r="D89" s="3" t="s">
        <v>15</v>
      </c>
      <c r="E89" s="4" t="s">
        <v>53</v>
      </c>
      <c r="F89" s="4">
        <v>200</v>
      </c>
      <c r="G89" s="26">
        <f>90000</f>
        <v>90000</v>
      </c>
      <c r="H89" s="31"/>
    </row>
    <row r="90" spans="1:8" s="32" customFormat="1" ht="93.75" customHeight="1">
      <c r="A90" s="5" t="s">
        <v>54</v>
      </c>
      <c r="B90" s="2" t="s">
        <v>125</v>
      </c>
      <c r="C90" s="3" t="s">
        <v>10</v>
      </c>
      <c r="D90" s="3" t="s">
        <v>15</v>
      </c>
      <c r="E90" s="4" t="s">
        <v>55</v>
      </c>
      <c r="F90" s="4">
        <v>200</v>
      </c>
      <c r="G90" s="26">
        <f>9000</f>
        <v>9000</v>
      </c>
      <c r="H90" s="31"/>
    </row>
    <row r="91" spans="1:8" s="32" customFormat="1" ht="96.75" customHeight="1">
      <c r="A91" s="5" t="s">
        <v>58</v>
      </c>
      <c r="B91" s="2" t="s">
        <v>125</v>
      </c>
      <c r="C91" s="3" t="s">
        <v>10</v>
      </c>
      <c r="D91" s="3" t="s">
        <v>15</v>
      </c>
      <c r="E91" s="4" t="s">
        <v>59</v>
      </c>
      <c r="F91" s="4">
        <v>200</v>
      </c>
      <c r="G91" s="26">
        <f>200000</f>
        <v>200000</v>
      </c>
      <c r="H91" s="31"/>
    </row>
    <row r="92" spans="1:8" s="32" customFormat="1" ht="59.25" customHeight="1">
      <c r="A92" s="5" t="s">
        <v>141</v>
      </c>
      <c r="B92" s="2" t="s">
        <v>125</v>
      </c>
      <c r="C92" s="3" t="s">
        <v>10</v>
      </c>
      <c r="D92" s="3" t="s">
        <v>15</v>
      </c>
      <c r="E92" s="4" t="s">
        <v>140</v>
      </c>
      <c r="F92" s="4">
        <v>200</v>
      </c>
      <c r="G92" s="26">
        <f>100000</f>
        <v>100000</v>
      </c>
      <c r="H92" s="31"/>
    </row>
    <row r="93" spans="1:8" s="11" customFormat="1" ht="39.75" customHeight="1">
      <c r="A93" s="25" t="s">
        <v>101</v>
      </c>
      <c r="B93" s="3" t="s">
        <v>125</v>
      </c>
      <c r="C93" s="3" t="s">
        <v>10</v>
      </c>
      <c r="D93" s="3" t="s">
        <v>15</v>
      </c>
      <c r="E93" s="4" t="s">
        <v>102</v>
      </c>
      <c r="F93" s="4">
        <v>800</v>
      </c>
      <c r="G93" s="26">
        <f>70000</f>
        <v>70000</v>
      </c>
      <c r="H93" s="10"/>
    </row>
    <row r="94" spans="1:8" s="11" customFormat="1" ht="76.5" customHeight="1">
      <c r="A94" s="5" t="s">
        <v>56</v>
      </c>
      <c r="B94" s="2" t="s">
        <v>125</v>
      </c>
      <c r="C94" s="3" t="s">
        <v>12</v>
      </c>
      <c r="D94" s="3" t="s">
        <v>22</v>
      </c>
      <c r="E94" s="4" t="s">
        <v>57</v>
      </c>
      <c r="F94" s="4">
        <v>200</v>
      </c>
      <c r="G94" s="26">
        <f>60000</f>
        <v>60000</v>
      </c>
      <c r="H94" s="10"/>
    </row>
    <row r="95" spans="1:8" s="24" customFormat="1" ht="41.25" customHeight="1">
      <c r="A95" s="28" t="s">
        <v>126</v>
      </c>
      <c r="B95" s="21" t="s">
        <v>127</v>
      </c>
      <c r="C95" s="21" t="s">
        <v>7</v>
      </c>
      <c r="D95" s="21" t="s">
        <v>7</v>
      </c>
      <c r="E95" s="29" t="s">
        <v>8</v>
      </c>
      <c r="F95" s="30" t="s">
        <v>9</v>
      </c>
      <c r="G95" s="22">
        <f>SUM(G96:G113)</f>
        <v>15674197.39</v>
      </c>
      <c r="H95" s="33"/>
    </row>
    <row r="96" spans="1:8" s="24" customFormat="1" ht="86.25" customHeight="1">
      <c r="A96" s="1" t="s">
        <v>162</v>
      </c>
      <c r="B96" s="2" t="s">
        <v>127</v>
      </c>
      <c r="C96" s="3" t="s">
        <v>10</v>
      </c>
      <c r="D96" s="3" t="s">
        <v>15</v>
      </c>
      <c r="E96" s="4" t="s">
        <v>161</v>
      </c>
      <c r="F96" s="4">
        <v>200</v>
      </c>
      <c r="G96" s="26">
        <f>29708.3</f>
        <v>29708.3</v>
      </c>
      <c r="H96" s="33"/>
    </row>
    <row r="97" spans="1:10" s="11" customFormat="1" ht="91.5" customHeight="1">
      <c r="A97" s="5" t="s">
        <v>203</v>
      </c>
      <c r="B97" s="2" t="s">
        <v>127</v>
      </c>
      <c r="C97" s="3" t="s">
        <v>12</v>
      </c>
      <c r="D97" s="3" t="s">
        <v>143</v>
      </c>
      <c r="E97" s="4" t="s">
        <v>202</v>
      </c>
      <c r="F97" s="2" t="s">
        <v>142</v>
      </c>
      <c r="G97" s="26">
        <v>340000</v>
      </c>
      <c r="H97" s="27"/>
      <c r="J97" s="34"/>
    </row>
    <row r="98" spans="1:7" ht="96" customHeight="1">
      <c r="A98" s="1" t="s">
        <v>92</v>
      </c>
      <c r="B98" s="2" t="s">
        <v>127</v>
      </c>
      <c r="C98" s="3" t="s">
        <v>12</v>
      </c>
      <c r="D98" s="3" t="s">
        <v>16</v>
      </c>
      <c r="E98" s="4" t="s">
        <v>93</v>
      </c>
      <c r="F98" s="4">
        <v>200</v>
      </c>
      <c r="G98" s="26">
        <f>2823999.33+315822.23</f>
        <v>3139821.56</v>
      </c>
    </row>
    <row r="99" spans="1:7" ht="62.25" customHeight="1">
      <c r="A99" s="1" t="s">
        <v>62</v>
      </c>
      <c r="B99" s="2" t="s">
        <v>127</v>
      </c>
      <c r="C99" s="3" t="s">
        <v>13</v>
      </c>
      <c r="D99" s="3" t="s">
        <v>10</v>
      </c>
      <c r="E99" s="4" t="s">
        <v>63</v>
      </c>
      <c r="F99" s="4">
        <v>200</v>
      </c>
      <c r="G99" s="26">
        <f>480000-100000</f>
        <v>380000</v>
      </c>
    </row>
    <row r="100" spans="1:7" ht="93.75" customHeight="1">
      <c r="A100" s="1" t="s">
        <v>64</v>
      </c>
      <c r="B100" s="2" t="s">
        <v>127</v>
      </c>
      <c r="C100" s="3" t="s">
        <v>13</v>
      </c>
      <c r="D100" s="3" t="s">
        <v>10</v>
      </c>
      <c r="E100" s="4" t="s">
        <v>65</v>
      </c>
      <c r="F100" s="4">
        <v>200</v>
      </c>
      <c r="G100" s="26">
        <f>1348056.37</f>
        <v>1348056.37</v>
      </c>
    </row>
    <row r="101" spans="1:8" s="7" customFormat="1" ht="75" customHeight="1">
      <c r="A101" s="1" t="s">
        <v>159</v>
      </c>
      <c r="B101" s="2" t="s">
        <v>127</v>
      </c>
      <c r="C101" s="3" t="s">
        <v>13</v>
      </c>
      <c r="D101" s="3" t="s">
        <v>10</v>
      </c>
      <c r="E101" s="4" t="s">
        <v>160</v>
      </c>
      <c r="F101" s="4">
        <v>200</v>
      </c>
      <c r="G101" s="26">
        <v>60000</v>
      </c>
      <c r="H101" s="35"/>
    </row>
    <row r="102" spans="1:7" ht="59.25" customHeight="1">
      <c r="A102" s="1" t="s">
        <v>66</v>
      </c>
      <c r="B102" s="2" t="s">
        <v>127</v>
      </c>
      <c r="C102" s="3" t="s">
        <v>13</v>
      </c>
      <c r="D102" s="3" t="s">
        <v>10</v>
      </c>
      <c r="E102" s="4" t="s">
        <v>67</v>
      </c>
      <c r="F102" s="4">
        <v>200</v>
      </c>
      <c r="G102" s="26">
        <f>100103</f>
        <v>100103</v>
      </c>
    </row>
    <row r="103" spans="1:7" ht="208.5" customHeight="1">
      <c r="A103" s="1" t="s">
        <v>120</v>
      </c>
      <c r="B103" s="2" t="s">
        <v>127</v>
      </c>
      <c r="C103" s="3" t="s">
        <v>13</v>
      </c>
      <c r="D103" s="3" t="s">
        <v>10</v>
      </c>
      <c r="E103" s="4" t="s">
        <v>121</v>
      </c>
      <c r="F103" s="4">
        <v>800</v>
      </c>
      <c r="G103" s="26">
        <f>233625.22+45922.52</f>
        <v>279547.74</v>
      </c>
    </row>
    <row r="104" spans="1:7" ht="62.25" customHeight="1">
      <c r="A104" s="5" t="s">
        <v>104</v>
      </c>
      <c r="B104" s="2" t="s">
        <v>127</v>
      </c>
      <c r="C104" s="3" t="s">
        <v>13</v>
      </c>
      <c r="D104" s="3" t="s">
        <v>11</v>
      </c>
      <c r="E104" s="4" t="s">
        <v>106</v>
      </c>
      <c r="F104" s="4">
        <v>200</v>
      </c>
      <c r="G104" s="26">
        <f>353572+232984+37242</f>
        <v>623798</v>
      </c>
    </row>
    <row r="105" spans="1:7" ht="114.75" customHeight="1">
      <c r="A105" s="1" t="s">
        <v>105</v>
      </c>
      <c r="B105" s="2" t="s">
        <v>127</v>
      </c>
      <c r="C105" s="3" t="s">
        <v>13</v>
      </c>
      <c r="D105" s="3" t="s">
        <v>11</v>
      </c>
      <c r="E105" s="4" t="s">
        <v>107</v>
      </c>
      <c r="F105" s="4">
        <v>200</v>
      </c>
      <c r="G105" s="26">
        <f>300000</f>
        <v>300000</v>
      </c>
    </row>
    <row r="106" spans="1:7" ht="99" customHeight="1">
      <c r="A106" s="1" t="s">
        <v>117</v>
      </c>
      <c r="B106" s="2" t="s">
        <v>127</v>
      </c>
      <c r="C106" s="3" t="s">
        <v>13</v>
      </c>
      <c r="D106" s="3" t="s">
        <v>11</v>
      </c>
      <c r="E106" s="4" t="s">
        <v>108</v>
      </c>
      <c r="F106" s="4">
        <v>200</v>
      </c>
      <c r="G106" s="26">
        <f>1735402.64+2046131.36+9+371443.4</f>
        <v>4152986.4</v>
      </c>
    </row>
    <row r="107" spans="1:7" ht="112.5" customHeight="1">
      <c r="A107" s="1" t="s">
        <v>198</v>
      </c>
      <c r="B107" s="2" t="s">
        <v>127</v>
      </c>
      <c r="C107" s="3" t="s">
        <v>13</v>
      </c>
      <c r="D107" s="3" t="s">
        <v>11</v>
      </c>
      <c r="E107" s="6" t="s">
        <v>199</v>
      </c>
      <c r="F107" s="4">
        <v>200</v>
      </c>
      <c r="G107" s="26">
        <f>1112337.02</f>
        <v>1112337.02</v>
      </c>
    </row>
    <row r="108" spans="1:7" ht="110.25" customHeight="1">
      <c r="A108" s="1" t="s">
        <v>194</v>
      </c>
      <c r="B108" s="2" t="s">
        <v>127</v>
      </c>
      <c r="C108" s="3" t="s">
        <v>13</v>
      </c>
      <c r="D108" s="3" t="s">
        <v>11</v>
      </c>
      <c r="E108" s="6" t="s">
        <v>195</v>
      </c>
      <c r="F108" s="4">
        <v>200</v>
      </c>
      <c r="G108" s="26">
        <f>850000</f>
        <v>850000</v>
      </c>
    </row>
    <row r="109" spans="1:7" ht="95.25" customHeight="1">
      <c r="A109" s="1" t="s">
        <v>68</v>
      </c>
      <c r="B109" s="2" t="s">
        <v>127</v>
      </c>
      <c r="C109" s="3" t="s">
        <v>13</v>
      </c>
      <c r="D109" s="3" t="s">
        <v>11</v>
      </c>
      <c r="E109" s="4" t="s">
        <v>69</v>
      </c>
      <c r="F109" s="4">
        <v>800</v>
      </c>
      <c r="G109" s="26">
        <f>2400000</f>
        <v>2400000</v>
      </c>
    </row>
    <row r="110" spans="1:7" ht="75" customHeight="1">
      <c r="A110" s="1" t="s">
        <v>109</v>
      </c>
      <c r="B110" s="2" t="s">
        <v>127</v>
      </c>
      <c r="C110" s="3" t="s">
        <v>13</v>
      </c>
      <c r="D110" s="3" t="s">
        <v>11</v>
      </c>
      <c r="E110" s="4" t="s">
        <v>110</v>
      </c>
      <c r="F110" s="4">
        <v>200</v>
      </c>
      <c r="G110" s="26">
        <f>36000</f>
        <v>36000</v>
      </c>
    </row>
    <row r="111" spans="1:7" ht="113.25" customHeight="1">
      <c r="A111" s="1" t="s">
        <v>196</v>
      </c>
      <c r="B111" s="2" t="s">
        <v>127</v>
      </c>
      <c r="C111" s="3" t="s">
        <v>13</v>
      </c>
      <c r="D111" s="3" t="s">
        <v>11</v>
      </c>
      <c r="E111" s="4" t="s">
        <v>197</v>
      </c>
      <c r="F111" s="4">
        <v>200</v>
      </c>
      <c r="G111" s="26">
        <f>179950</f>
        <v>179950</v>
      </c>
    </row>
    <row r="112" spans="1:7" ht="58.5" customHeight="1">
      <c r="A112" s="1" t="s">
        <v>75</v>
      </c>
      <c r="B112" s="2" t="s">
        <v>127</v>
      </c>
      <c r="C112" s="3" t="s">
        <v>13</v>
      </c>
      <c r="D112" s="3" t="s">
        <v>18</v>
      </c>
      <c r="E112" s="4" t="s">
        <v>76</v>
      </c>
      <c r="F112" s="4">
        <v>200</v>
      </c>
      <c r="G112" s="26">
        <f>254873</f>
        <v>254873</v>
      </c>
    </row>
    <row r="113" spans="1:7" ht="58.5" customHeight="1">
      <c r="A113" s="1" t="s">
        <v>145</v>
      </c>
      <c r="B113" s="2" t="s">
        <v>127</v>
      </c>
      <c r="C113" s="3" t="s">
        <v>13</v>
      </c>
      <c r="D113" s="3" t="s">
        <v>18</v>
      </c>
      <c r="E113" s="4" t="s">
        <v>144</v>
      </c>
      <c r="F113" s="4">
        <v>200</v>
      </c>
      <c r="G113" s="26">
        <f>220000-132984</f>
        <v>87016</v>
      </c>
    </row>
    <row r="114" spans="1:8" s="24" customFormat="1" ht="37.5" customHeight="1">
      <c r="A114" s="36" t="s">
        <v>21</v>
      </c>
      <c r="B114" s="29">
        <v>810</v>
      </c>
      <c r="C114" s="21" t="s">
        <v>7</v>
      </c>
      <c r="D114" s="21" t="s">
        <v>7</v>
      </c>
      <c r="E114" s="21" t="s">
        <v>8</v>
      </c>
      <c r="F114" s="21" t="s">
        <v>9</v>
      </c>
      <c r="G114" s="37">
        <f>SUM(G115:G118)</f>
        <v>2521341.7600000002</v>
      </c>
      <c r="H114" s="33"/>
    </row>
    <row r="115" spans="1:7" ht="114.75" customHeight="1">
      <c r="A115" s="5" t="s">
        <v>29</v>
      </c>
      <c r="B115" s="4">
        <v>810</v>
      </c>
      <c r="C115" s="3" t="s">
        <v>10</v>
      </c>
      <c r="D115" s="3" t="s">
        <v>11</v>
      </c>
      <c r="E115" s="4" t="s">
        <v>77</v>
      </c>
      <c r="F115" s="4">
        <v>100</v>
      </c>
      <c r="G115" s="38">
        <f>762667.02+7626.67</f>
        <v>770293.6900000001</v>
      </c>
    </row>
    <row r="116" spans="1:7" ht="112.5" customHeight="1">
      <c r="A116" s="5" t="s">
        <v>30</v>
      </c>
      <c r="B116" s="4">
        <v>810</v>
      </c>
      <c r="C116" s="3" t="s">
        <v>10</v>
      </c>
      <c r="D116" s="3" t="s">
        <v>18</v>
      </c>
      <c r="E116" s="4" t="s">
        <v>78</v>
      </c>
      <c r="F116" s="4">
        <v>100</v>
      </c>
      <c r="G116" s="38">
        <f>1218333.24+5173.08+11235.75</f>
        <v>1234742.07</v>
      </c>
    </row>
    <row r="117" spans="1:7" ht="75.75" customHeight="1">
      <c r="A117" s="5" t="s">
        <v>31</v>
      </c>
      <c r="B117" s="4">
        <v>810</v>
      </c>
      <c r="C117" s="3" t="s">
        <v>10</v>
      </c>
      <c r="D117" s="3" t="s">
        <v>18</v>
      </c>
      <c r="E117" s="4" t="s">
        <v>78</v>
      </c>
      <c r="F117" s="4">
        <v>200</v>
      </c>
      <c r="G117" s="38">
        <f>484466</f>
        <v>484466</v>
      </c>
    </row>
    <row r="118" spans="1:7" ht="39.75" customHeight="1">
      <c r="A118" s="5" t="s">
        <v>115</v>
      </c>
      <c r="B118" s="4">
        <v>810</v>
      </c>
      <c r="C118" s="3" t="s">
        <v>10</v>
      </c>
      <c r="D118" s="3" t="s">
        <v>15</v>
      </c>
      <c r="E118" s="4" t="s">
        <v>116</v>
      </c>
      <c r="F118" s="4">
        <v>800</v>
      </c>
      <c r="G118" s="26">
        <f>30000+1840</f>
        <v>31840</v>
      </c>
    </row>
    <row r="119" spans="1:8" s="24" customFormat="1" ht="27.75" customHeight="1">
      <c r="A119" s="44" t="s">
        <v>24</v>
      </c>
      <c r="B119" s="45"/>
      <c r="C119" s="45"/>
      <c r="D119" s="45"/>
      <c r="E119" s="45"/>
      <c r="F119" s="46"/>
      <c r="G119" s="22">
        <f>G25+G114+G95+G87+G85</f>
        <v>96451471.28</v>
      </c>
      <c r="H119" s="33"/>
    </row>
    <row r="120" spans="1:8" s="24" customFormat="1" ht="27.75" customHeight="1">
      <c r="A120" s="39"/>
      <c r="B120" s="39"/>
      <c r="C120" s="39"/>
      <c r="D120" s="39"/>
      <c r="E120" s="39"/>
      <c r="F120" s="39"/>
      <c r="G120" s="40" t="s">
        <v>180</v>
      </c>
      <c r="H120" s="33"/>
    </row>
    <row r="121" spans="1:8" s="24" customFormat="1" ht="27.75" customHeight="1">
      <c r="A121" s="39"/>
      <c r="B121" s="39"/>
      <c r="C121" s="39"/>
      <c r="D121" s="39"/>
      <c r="E121" s="39"/>
      <c r="F121" s="39"/>
      <c r="G121" s="40"/>
      <c r="H121" s="33"/>
    </row>
    <row r="122" spans="2:6" ht="18.75">
      <c r="B122" s="8"/>
      <c r="C122" s="8"/>
      <c r="D122" s="8"/>
      <c r="E122" s="8"/>
      <c r="F122" s="8"/>
    </row>
    <row r="123" spans="2:6" ht="18.75">
      <c r="B123" s="8"/>
      <c r="C123" s="8"/>
      <c r="D123" s="8"/>
      <c r="E123" s="8"/>
      <c r="F123" s="8"/>
    </row>
    <row r="124" spans="2:6" ht="18.75">
      <c r="B124" s="8"/>
      <c r="C124" s="8"/>
      <c r="D124" s="8"/>
      <c r="E124" s="8"/>
      <c r="F124" s="8"/>
    </row>
    <row r="125" spans="2:6" ht="18.75">
      <c r="B125" s="8"/>
      <c r="C125" s="8"/>
      <c r="D125" s="8"/>
      <c r="E125" s="8"/>
      <c r="F125" s="8"/>
    </row>
    <row r="126" spans="2:6" ht="18.75">
      <c r="B126" s="8"/>
      <c r="C126" s="8"/>
      <c r="D126" s="8"/>
      <c r="E126" s="8"/>
      <c r="F126" s="8"/>
    </row>
    <row r="127" spans="2:6" ht="18.75">
      <c r="B127" s="8"/>
      <c r="C127" s="8"/>
      <c r="D127" s="8"/>
      <c r="E127" s="8"/>
      <c r="F127" s="8"/>
    </row>
    <row r="128" spans="2:6" ht="18.75">
      <c r="B128" s="8"/>
      <c r="C128" s="8"/>
      <c r="D128" s="8"/>
      <c r="E128" s="8"/>
      <c r="F128" s="8"/>
    </row>
    <row r="129" spans="2:6" ht="18.75">
      <c r="B129" s="8"/>
      <c r="C129" s="8"/>
      <c r="D129" s="8"/>
      <c r="E129" s="8"/>
      <c r="F129" s="8"/>
    </row>
    <row r="130" spans="2:6" ht="18.75">
      <c r="B130" s="8"/>
      <c r="C130" s="8"/>
      <c r="D130" s="8"/>
      <c r="E130" s="8"/>
      <c r="F130" s="8"/>
    </row>
    <row r="131" spans="2:6" ht="18.75">
      <c r="B131" s="8"/>
      <c r="C131" s="8"/>
      <c r="D131" s="8"/>
      <c r="E131" s="8"/>
      <c r="F131" s="8"/>
    </row>
    <row r="132" spans="2:6" ht="18.75">
      <c r="B132" s="8"/>
      <c r="C132" s="8"/>
      <c r="D132" s="8"/>
      <c r="E132" s="8"/>
      <c r="F132" s="8"/>
    </row>
    <row r="133" spans="2:6" ht="18.75">
      <c r="B133" s="8"/>
      <c r="C133" s="8"/>
      <c r="D133" s="8"/>
      <c r="E133" s="8"/>
      <c r="F133" s="8"/>
    </row>
    <row r="134" spans="2:6" ht="18.75">
      <c r="B134" s="8"/>
      <c r="C134" s="8"/>
      <c r="D134" s="8"/>
      <c r="E134" s="8"/>
      <c r="F134" s="8"/>
    </row>
    <row r="135" spans="2:6" ht="18.75">
      <c r="B135" s="8"/>
      <c r="C135" s="8"/>
      <c r="D135" s="8"/>
      <c r="E135" s="8"/>
      <c r="F135" s="8"/>
    </row>
    <row r="136" spans="2:6" ht="18.75">
      <c r="B136" s="8"/>
      <c r="C136" s="8"/>
      <c r="D136" s="8"/>
      <c r="E136" s="8"/>
      <c r="F136" s="8"/>
    </row>
    <row r="137" spans="2:6" ht="18.75">
      <c r="B137" s="8"/>
      <c r="C137" s="8"/>
      <c r="D137" s="8"/>
      <c r="E137" s="8"/>
      <c r="F137" s="8"/>
    </row>
    <row r="138" spans="2:6" ht="18.75">
      <c r="B138" s="8"/>
      <c r="C138" s="8"/>
      <c r="D138" s="8"/>
      <c r="E138" s="8"/>
      <c r="F138" s="8"/>
    </row>
    <row r="139" spans="2:6" ht="18.75">
      <c r="B139" s="8"/>
      <c r="C139" s="8"/>
      <c r="D139" s="8"/>
      <c r="E139" s="8"/>
      <c r="F139" s="8"/>
    </row>
    <row r="140" spans="2:6" ht="18.75">
      <c r="B140" s="8"/>
      <c r="C140" s="8"/>
      <c r="D140" s="8"/>
      <c r="E140" s="8"/>
      <c r="F140" s="8"/>
    </row>
    <row r="141" spans="2:6" ht="18.75">
      <c r="B141" s="8"/>
      <c r="C141" s="8"/>
      <c r="D141" s="8"/>
      <c r="E141" s="8"/>
      <c r="F141" s="8"/>
    </row>
    <row r="142" spans="2:6" ht="18.75">
      <c r="B142" s="8"/>
      <c r="C142" s="8"/>
      <c r="D142" s="8"/>
      <c r="E142" s="8"/>
      <c r="F142" s="8"/>
    </row>
    <row r="143" spans="2:6" ht="18.75">
      <c r="B143" s="8"/>
      <c r="C143" s="8"/>
      <c r="D143" s="8"/>
      <c r="E143" s="8"/>
      <c r="F143" s="8"/>
    </row>
    <row r="144" spans="2:6" ht="18.75">
      <c r="B144" s="8"/>
      <c r="C144" s="8"/>
      <c r="D144" s="8"/>
      <c r="E144" s="8"/>
      <c r="F144" s="8"/>
    </row>
    <row r="145" spans="2:6" ht="18.75">
      <c r="B145" s="8"/>
      <c r="C145" s="8"/>
      <c r="D145" s="8"/>
      <c r="E145" s="8"/>
      <c r="F145" s="8"/>
    </row>
    <row r="146" spans="2:6" ht="18.75">
      <c r="B146" s="8"/>
      <c r="C146" s="8"/>
      <c r="D146" s="8"/>
      <c r="E146" s="8"/>
      <c r="F146" s="8"/>
    </row>
    <row r="147" spans="2:6" ht="18.75">
      <c r="B147" s="8"/>
      <c r="C147" s="8"/>
      <c r="D147" s="8"/>
      <c r="E147" s="8"/>
      <c r="F147" s="8"/>
    </row>
    <row r="148" spans="2:6" ht="18.75">
      <c r="B148" s="8"/>
      <c r="C148" s="8"/>
      <c r="D148" s="8"/>
      <c r="E148" s="8"/>
      <c r="F148" s="8"/>
    </row>
    <row r="149" spans="2:6" ht="18.75">
      <c r="B149" s="8"/>
      <c r="C149" s="8"/>
      <c r="D149" s="8"/>
      <c r="E149" s="8"/>
      <c r="F149" s="8"/>
    </row>
    <row r="150" spans="2:6" ht="18.75">
      <c r="B150" s="8"/>
      <c r="C150" s="8"/>
      <c r="D150" s="8"/>
      <c r="E150" s="8"/>
      <c r="F150" s="8"/>
    </row>
    <row r="151" spans="2:6" ht="18.75">
      <c r="B151" s="8"/>
      <c r="C151" s="8"/>
      <c r="D151" s="8"/>
      <c r="E151" s="8"/>
      <c r="F151" s="8"/>
    </row>
    <row r="152" spans="2:6" ht="18.75">
      <c r="B152" s="8"/>
      <c r="C152" s="8"/>
      <c r="D152" s="8"/>
      <c r="E152" s="8"/>
      <c r="F152" s="8"/>
    </row>
    <row r="153" spans="2:6" ht="18.75">
      <c r="B153" s="8"/>
      <c r="C153" s="8"/>
      <c r="D153" s="8"/>
      <c r="E153" s="8"/>
      <c r="F153" s="8"/>
    </row>
    <row r="154" spans="2:6" ht="18.75">
      <c r="B154" s="8"/>
      <c r="C154" s="8"/>
      <c r="D154" s="8"/>
      <c r="E154" s="8"/>
      <c r="F154" s="8"/>
    </row>
    <row r="155" spans="2:6" ht="18.75">
      <c r="B155" s="8"/>
      <c r="C155" s="8"/>
      <c r="D155" s="8"/>
      <c r="E155" s="8"/>
      <c r="F155" s="8"/>
    </row>
    <row r="156" spans="2:6" ht="18.75">
      <c r="B156" s="8"/>
      <c r="C156" s="8"/>
      <c r="D156" s="8"/>
      <c r="E156" s="8"/>
      <c r="F156" s="8"/>
    </row>
    <row r="157" spans="2:6" ht="18.75">
      <c r="B157" s="8"/>
      <c r="C157" s="8"/>
      <c r="D157" s="8"/>
      <c r="E157" s="8"/>
      <c r="F157" s="8"/>
    </row>
    <row r="158" spans="2:6" ht="18.75">
      <c r="B158" s="8"/>
      <c r="C158" s="8"/>
      <c r="D158" s="8"/>
      <c r="E158" s="8"/>
      <c r="F158" s="8"/>
    </row>
    <row r="159" spans="2:6" ht="18.75">
      <c r="B159" s="8"/>
      <c r="C159" s="8"/>
      <c r="D159" s="8"/>
      <c r="E159" s="8"/>
      <c r="F159" s="8"/>
    </row>
    <row r="160" spans="2:6" ht="18.75">
      <c r="B160" s="8"/>
      <c r="C160" s="8"/>
      <c r="D160" s="8"/>
      <c r="E160" s="8"/>
      <c r="F160" s="8"/>
    </row>
    <row r="161" spans="2:6" ht="18.75">
      <c r="B161" s="8"/>
      <c r="C161" s="8"/>
      <c r="D161" s="8"/>
      <c r="E161" s="8"/>
      <c r="F161" s="8"/>
    </row>
    <row r="162" spans="2:6" ht="18.75">
      <c r="B162" s="8"/>
      <c r="C162" s="8"/>
      <c r="D162" s="8"/>
      <c r="E162" s="8"/>
      <c r="F162" s="8"/>
    </row>
    <row r="163" spans="2:6" ht="18.75">
      <c r="B163" s="8"/>
      <c r="C163" s="8"/>
      <c r="D163" s="8"/>
      <c r="E163" s="8"/>
      <c r="F163" s="8"/>
    </row>
    <row r="164" spans="2:6" ht="18.75">
      <c r="B164" s="8"/>
      <c r="C164" s="8"/>
      <c r="D164" s="8"/>
      <c r="E164" s="8"/>
      <c r="F164" s="8"/>
    </row>
    <row r="165" spans="2:6" ht="18.75">
      <c r="B165" s="8"/>
      <c r="C165" s="8"/>
      <c r="D165" s="8"/>
      <c r="E165" s="8"/>
      <c r="F165" s="8"/>
    </row>
    <row r="166" spans="2:6" ht="18.75">
      <c r="B166" s="8"/>
      <c r="C166" s="8"/>
      <c r="D166" s="8"/>
      <c r="E166" s="8"/>
      <c r="F166" s="8"/>
    </row>
    <row r="167" spans="2:6" ht="18.75">
      <c r="B167" s="8"/>
      <c r="C167" s="8"/>
      <c r="D167" s="8"/>
      <c r="E167" s="8"/>
      <c r="F167" s="8"/>
    </row>
    <row r="168" spans="2:6" ht="18.75">
      <c r="B168" s="8"/>
      <c r="C168" s="8"/>
      <c r="D168" s="8"/>
      <c r="E168" s="8"/>
      <c r="F168" s="8"/>
    </row>
    <row r="169" spans="2:6" ht="18.75">
      <c r="B169" s="8"/>
      <c r="C169" s="8"/>
      <c r="D169" s="8"/>
      <c r="E169" s="8"/>
      <c r="F169" s="8"/>
    </row>
    <row r="170" spans="2:6" ht="18.75">
      <c r="B170" s="8"/>
      <c r="C170" s="8"/>
      <c r="D170" s="8"/>
      <c r="E170" s="8"/>
      <c r="F170" s="8"/>
    </row>
    <row r="171" spans="2:6" ht="18.75">
      <c r="B171" s="8"/>
      <c r="C171" s="8"/>
      <c r="D171" s="8"/>
      <c r="E171" s="8"/>
      <c r="F171" s="8"/>
    </row>
    <row r="172" spans="2:6" ht="18.75">
      <c r="B172" s="8"/>
      <c r="C172" s="8"/>
      <c r="D172" s="8"/>
      <c r="E172" s="8"/>
      <c r="F172" s="8"/>
    </row>
    <row r="173" spans="2:6" ht="18.75">
      <c r="B173" s="8"/>
      <c r="C173" s="8"/>
      <c r="D173" s="8"/>
      <c r="E173" s="8"/>
      <c r="F173" s="8"/>
    </row>
    <row r="174" spans="2:6" ht="18.75">
      <c r="B174" s="8"/>
      <c r="C174" s="8"/>
      <c r="D174" s="8"/>
      <c r="E174" s="8"/>
      <c r="F174" s="8"/>
    </row>
    <row r="175" spans="2:6" ht="18.75">
      <c r="B175" s="8"/>
      <c r="C175" s="8"/>
      <c r="D175" s="8"/>
      <c r="E175" s="8"/>
      <c r="F175" s="8"/>
    </row>
    <row r="176" spans="2:6" ht="18.75">
      <c r="B176" s="8"/>
      <c r="C176" s="8"/>
      <c r="D176" s="8"/>
      <c r="E176" s="8"/>
      <c r="F176" s="8"/>
    </row>
    <row r="177" spans="2:6" ht="18.75">
      <c r="B177" s="8"/>
      <c r="C177" s="8"/>
      <c r="D177" s="8"/>
      <c r="E177" s="8"/>
      <c r="F177" s="8"/>
    </row>
    <row r="178" spans="2:6" ht="18.75">
      <c r="B178" s="8"/>
      <c r="C178" s="8"/>
      <c r="D178" s="8"/>
      <c r="E178" s="8"/>
      <c r="F178" s="8"/>
    </row>
    <row r="179" spans="2:6" ht="18.75">
      <c r="B179" s="8"/>
      <c r="C179" s="8"/>
      <c r="D179" s="8"/>
      <c r="E179" s="8"/>
      <c r="F179" s="8"/>
    </row>
    <row r="180" spans="2:6" ht="18.75">
      <c r="B180" s="8"/>
      <c r="C180" s="8"/>
      <c r="D180" s="8"/>
      <c r="E180" s="8"/>
      <c r="F180" s="8"/>
    </row>
    <row r="181" spans="2:6" ht="18.75">
      <c r="B181" s="8"/>
      <c r="C181" s="8"/>
      <c r="D181" s="8"/>
      <c r="E181" s="8"/>
      <c r="F181" s="8"/>
    </row>
    <row r="182" spans="2:6" ht="18.75">
      <c r="B182" s="8"/>
      <c r="C182" s="8"/>
      <c r="D182" s="8"/>
      <c r="E182" s="8"/>
      <c r="F182" s="8"/>
    </row>
    <row r="183" spans="2:6" ht="18.75">
      <c r="B183" s="8"/>
      <c r="C183" s="8"/>
      <c r="D183" s="8"/>
      <c r="E183" s="8"/>
      <c r="F183" s="8"/>
    </row>
    <row r="184" spans="2:6" ht="18.75">
      <c r="B184" s="8"/>
      <c r="C184" s="8"/>
      <c r="D184" s="8"/>
      <c r="E184" s="8"/>
      <c r="F184" s="8"/>
    </row>
    <row r="185" spans="2:6" ht="18.75">
      <c r="B185" s="8"/>
      <c r="C185" s="8"/>
      <c r="D185" s="8"/>
      <c r="E185" s="8"/>
      <c r="F185" s="8"/>
    </row>
    <row r="186" spans="2:6" ht="18.75">
      <c r="B186" s="8"/>
      <c r="C186" s="8"/>
      <c r="D186" s="8"/>
      <c r="E186" s="8"/>
      <c r="F186" s="8"/>
    </row>
    <row r="187" spans="2:6" ht="18.75">
      <c r="B187" s="8"/>
      <c r="C187" s="8"/>
      <c r="D187" s="8"/>
      <c r="E187" s="8"/>
      <c r="F187" s="8"/>
    </row>
    <row r="188" spans="2:6" ht="18.75">
      <c r="B188" s="8"/>
      <c r="C188" s="8"/>
      <c r="D188" s="8"/>
      <c r="E188" s="8"/>
      <c r="F188" s="8"/>
    </row>
    <row r="189" spans="2:6" ht="18.75">
      <c r="B189" s="8"/>
      <c r="C189" s="8"/>
      <c r="D189" s="8"/>
      <c r="E189" s="8"/>
      <c r="F189" s="8"/>
    </row>
    <row r="190" spans="2:6" ht="18.75">
      <c r="B190" s="8"/>
      <c r="C190" s="8"/>
      <c r="D190" s="8"/>
      <c r="E190" s="8"/>
      <c r="F190" s="8"/>
    </row>
    <row r="191" spans="2:6" ht="18.75">
      <c r="B191" s="8"/>
      <c r="C191" s="8"/>
      <c r="D191" s="8"/>
      <c r="E191" s="8"/>
      <c r="F191" s="8"/>
    </row>
    <row r="192" spans="2:6" ht="18.75">
      <c r="B192" s="8"/>
      <c r="C192" s="8"/>
      <c r="D192" s="8"/>
      <c r="E192" s="8"/>
      <c r="F192" s="8"/>
    </row>
    <row r="193" spans="2:6" ht="18.75">
      <c r="B193" s="8"/>
      <c r="C193" s="8"/>
      <c r="D193" s="8"/>
      <c r="E193" s="8"/>
      <c r="F193" s="8"/>
    </row>
    <row r="194" spans="2:6" ht="18.75">
      <c r="B194" s="8"/>
      <c r="C194" s="8"/>
      <c r="D194" s="8"/>
      <c r="E194" s="8"/>
      <c r="F194" s="8"/>
    </row>
    <row r="195" spans="2:6" ht="18.75">
      <c r="B195" s="8"/>
      <c r="C195" s="8"/>
      <c r="D195" s="8"/>
      <c r="E195" s="8"/>
      <c r="F195" s="8"/>
    </row>
    <row r="196" spans="2:6" ht="18.75">
      <c r="B196" s="8"/>
      <c r="C196" s="8"/>
      <c r="D196" s="8"/>
      <c r="E196" s="8"/>
      <c r="F196" s="8"/>
    </row>
    <row r="197" spans="2:6" ht="18.75">
      <c r="B197" s="8"/>
      <c r="C197" s="8"/>
      <c r="D197" s="8"/>
      <c r="E197" s="8"/>
      <c r="F197" s="8"/>
    </row>
    <row r="198" spans="2:6" ht="18.75">
      <c r="B198" s="8"/>
      <c r="C198" s="8"/>
      <c r="D198" s="8"/>
      <c r="E198" s="8"/>
      <c r="F198" s="8"/>
    </row>
    <row r="199" spans="2:6" ht="18.75">
      <c r="B199" s="8"/>
      <c r="C199" s="8"/>
      <c r="D199" s="8"/>
      <c r="E199" s="8"/>
      <c r="F199" s="8"/>
    </row>
    <row r="200" spans="2:6" ht="18.75">
      <c r="B200" s="8"/>
      <c r="C200" s="8"/>
      <c r="D200" s="8"/>
      <c r="E200" s="8"/>
      <c r="F200" s="8"/>
    </row>
    <row r="201" spans="2:6" ht="18.75">
      <c r="B201" s="8"/>
      <c r="C201" s="8"/>
      <c r="D201" s="8"/>
      <c r="E201" s="8"/>
      <c r="F201" s="8"/>
    </row>
    <row r="202" spans="2:6" ht="18.75">
      <c r="B202" s="8"/>
      <c r="C202" s="8"/>
      <c r="D202" s="8"/>
      <c r="E202" s="8"/>
      <c r="F202" s="8"/>
    </row>
    <row r="203" spans="2:6" ht="18.75">
      <c r="B203" s="8"/>
      <c r="C203" s="8"/>
      <c r="D203" s="8"/>
      <c r="E203" s="8"/>
      <c r="F203" s="8"/>
    </row>
    <row r="204" spans="2:6" ht="18.75">
      <c r="B204" s="8"/>
      <c r="C204" s="8"/>
      <c r="D204" s="8"/>
      <c r="E204" s="8"/>
      <c r="F204" s="8"/>
    </row>
    <row r="205" spans="2:6" ht="18.75">
      <c r="B205" s="8"/>
      <c r="C205" s="8"/>
      <c r="D205" s="8"/>
      <c r="E205" s="8"/>
      <c r="F205" s="8"/>
    </row>
  </sheetData>
  <sheetProtection/>
  <mergeCells count="20">
    <mergeCell ref="A17:G17"/>
    <mergeCell ref="A19:G19"/>
    <mergeCell ref="A16:G16"/>
    <mergeCell ref="A18:G18"/>
    <mergeCell ref="A119:F119"/>
    <mergeCell ref="A21:G21"/>
    <mergeCell ref="A10:G10"/>
    <mergeCell ref="A11:G11"/>
    <mergeCell ref="A12:G12"/>
    <mergeCell ref="A13:G13"/>
    <mergeCell ref="A14:G14"/>
    <mergeCell ref="A15:G15"/>
    <mergeCell ref="A7:G7"/>
    <mergeCell ref="A8:G8"/>
    <mergeCell ref="A1:G1"/>
    <mergeCell ref="A2:G2"/>
    <mergeCell ref="A3:G3"/>
    <mergeCell ref="A4:G4"/>
    <mergeCell ref="A5:G5"/>
    <mergeCell ref="A6:G6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2021-04-16T07:08:31Z</dcterms:modified>
  <cp:category/>
  <cp:version/>
  <cp:contentType/>
  <cp:contentStatus/>
</cp:coreProperties>
</file>