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1'!$4:$4</definedName>
  </definedNames>
  <calcPr fullCalcOnLoad="1"/>
</workbook>
</file>

<file path=xl/sharedStrings.xml><?xml version="1.0" encoding="utf-8"?>
<sst xmlns="http://schemas.openxmlformats.org/spreadsheetml/2006/main" count="374" uniqueCount="324">
  <si>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</si>
  <si>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</si>
  <si>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</si>
  <si>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</si>
  <si>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</si>
  <si>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</si>
  <si>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</si>
  <si>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</si>
  <si>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</si>
  <si>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</si>
  <si>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</si>
  <si>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</si>
  <si>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</si>
  <si>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</si>
  <si>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</si>
  <si>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</si>
  <si>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</si>
  <si>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</si>
  <si>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</si>
  <si>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</si>
  <si>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</si>
  <si>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</si>
  <si>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</si>
  <si>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</si>
  <si>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</si>
  <si>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</si>
  <si>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</si>
  <si>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</si>
  <si>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</si>
  <si>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</si>
  <si>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</si>
  <si>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</si>
  <si>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</si>
  <si>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</si>
  <si>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</si>
  <si>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</si>
  <si>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</si>
  <si>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</si>
  <si>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</si>
  <si>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</si>
  <si>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</si>
  <si>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</si>
  <si>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</si>
  <si>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</si>
  <si>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</si>
  <si>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</si>
  <si>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</si>
  <si>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</si>
  <si>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</si>
  <si>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</si>
  <si>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</si>
  <si>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</si>
  <si>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</si>
  <si>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</si>
  <si>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</si>
  <si>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</si>
  <si>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</si>
  <si>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</si>
  <si>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</si>
  <si>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</si>
  <si>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</si>
  <si>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</si>
  <si>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</si>
  <si>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</si>
  <si>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</si>
  <si>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</si>
  <si>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</si>
  <si>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</si>
  <si>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</si>
  <si>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</si>
  <si>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</si>
  <si>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</si>
  <si>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</si>
  <si>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</si>
  <si>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</si>
  <si>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</si>
  <si>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</si>
  <si>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</si>
  <si>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</si>
  <si>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</si>
  <si>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</si>
  <si>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</si>
  <si>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</si>
  <si>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</si>
  <si>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</si>
  <si>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</si>
  <si>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</si>
  <si>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</si>
  <si>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</si>
  <si>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</si>
  <si>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</si>
  <si>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</si>
  <si>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</si>
  <si>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</si>
  <si>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</si>
  <si>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</si>
  <si>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</si>
  <si>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</si>
  <si>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</si>
  <si>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</si>
  <si>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</si>
  <si>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</si>
  <si>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</si>
  <si>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</si>
  <si>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</si>
  <si>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</si>
  <si>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</si>
  <si>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</si>
  <si>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</si>
  <si>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</si>
  <si>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</si>
  <si>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</si>
  <si>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</si>
  <si>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</si>
  <si>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</si>
  <si>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</si>
  <si>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</si>
  <si>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</si>
  <si>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</si>
  <si>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</si>
  <si>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</si>
  <si>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</si>
  <si>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</si>
  <si>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</si>
  <si>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</si>
  <si>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</si>
  <si>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</si>
  <si>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</si>
  <si>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</si>
  <si>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</si>
  <si>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</si>
  <si>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</si>
  <si>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</si>
  <si>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</si>
  <si>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</si>
  <si>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</si>
  <si>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</si>
  <si>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</si>
  <si>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</si>
  <si>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</si>
  <si>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</si>
  <si>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</si>
  <si>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</si>
  <si>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</si>
  <si>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</si>
  <si>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</si>
  <si>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</si>
  <si>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</si>
  <si>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</si>
  <si>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</si>
  <si>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</si>
  <si>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</si>
  <si>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</si>
  <si>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</si>
  <si>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</si>
  <si>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</si>
  <si>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</si>
  <si>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</si>
  <si>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</si>
  <si>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</si>
  <si>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</si>
  <si>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</si>
  <si>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</si>
  <si>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</si>
  <si>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</si>
  <si>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</si>
  <si>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</si>
  <si>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</si>
  <si>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</si>
  <si>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</si>
  <si>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</si>
  <si>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</si>
  <si>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</si>
  <si>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</si>
  <si>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</si>
  <si>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</si>
  <si>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</si>
  <si>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</si>
  <si>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</si>
  <si>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</si>
  <si>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</si>
  <si>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</si>
  <si>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>000 2 02 25519 00 0000 151</t>
  </si>
  <si>
    <t>000 2 02 25519 05 0000 151</t>
  </si>
  <si>
    <t>035 2 02 25519 05 0000 151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</si>
  <si>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</si>
  <si>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</si>
  <si>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</si>
  <si>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</si>
  <si>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</si>
  <si>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</si>
  <si>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</si>
  <si>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</si>
  <si>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</si>
  <si>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</si>
  <si>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</si>
  <si>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</si>
  <si>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</si>
  <si>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</si>
  <si>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</si>
  <si>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</si>
  <si>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</si>
  <si>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</si>
  <si>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</si>
  <si>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</si>
  <si>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</si>
  <si>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</si>
  <si>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t>041 1 16 90050 05 0000 140</t>
  </si>
  <si>
    <t>076 1 16 90050 05 0000 140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</si>
  <si>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</si>
  <si>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</si>
  <si>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</si>
  <si>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</si>
  <si>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000 2 02 25097 05 0000 151</t>
  </si>
  <si>
    <t>039 2 02 25097 05 0000 151</t>
  </si>
  <si>
    <t>000 2 02 25097 00 0000 151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</si>
  <si>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</si>
  <si>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</si>
  <si>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000 2 02 40000 00 0000 151</t>
  </si>
  <si>
    <t xml:space="preserve">Иные межбюджетные трансферты </t>
  </si>
  <si>
    <t>000 2 02 40014 00 0000 151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</si>
  <si>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</si>
  <si>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</si>
  <si>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</si>
  <si>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043 2 02 40014 05 0000 151</t>
  </si>
  <si>
    <t>000 2 19 00000 00 0000 000</t>
  </si>
  <si>
    <t>000 2 19 00000 05 0000 151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</si>
  <si>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</si>
  <si>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000 2 19 60010 05 0000 151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</si>
  <si>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</si>
  <si>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039 2 19 60010 05 0000 151</t>
  </si>
  <si>
    <t>035 2 19 60010 05 0000 151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</si>
  <si>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</si>
  <si>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035 2 02 25497 05 0000 151</t>
  </si>
  <si>
    <t>000 2 02 25497 00 0000 151</t>
  </si>
  <si>
    <t xml:space="preserve">000 2 02 25497 05 0000 151 </t>
  </si>
  <si>
    <t>000 1 03 02260 01 0000 110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</si>
  <si>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</si>
  <si>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</si>
  <si>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000 1 12 01041 01 0000 120</t>
  </si>
  <si>
    <t>048 1 12 01041 01 0000 120</t>
  </si>
  <si>
    <t xml:space="preserve">Плата за размещение отходов производства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</si>
  <si>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</si>
  <si>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</si>
  <si>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</si>
  <si>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>044 1 16 90050 05 0000 140</t>
  </si>
  <si>
    <t xml:space="preserve">000 1 17 00000 00 0000 000
</t>
  </si>
  <si>
    <t xml:space="preserve">ПРОЧИЕ НЕНАЛОГОВЫЕ ДОХОДЫ
</t>
  </si>
  <si>
    <t xml:space="preserve">000 1 17 05000 00 0000 180
</t>
  </si>
  <si>
    <t xml:space="preserve">Прочие неналоговые доходы
</t>
  </si>
  <si>
    <t xml:space="preserve">
000 1 17 05050 05 0000 180
</t>
  </si>
  <si>
    <t xml:space="preserve">Прочие неналоговые доходы бюджетов муниципальных районов
</t>
  </si>
  <si>
    <t xml:space="preserve">
041 1 17 05050 05 0000 180
</t>
  </si>
  <si>
    <t xml:space="preserve">Субсидии бюджетам муниципальных районов на реализацию мероприятий по обеспечению жильем молодых семей </t>
  </si>
  <si>
    <t xml:space="preserve">Субсидии бюджетам на реализацию мероприятий по обеспечению жильем молодых семей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</si>
  <si>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</si>
  <si>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</si>
  <si>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</si>
  <si>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</si>
  <si>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</si>
  <si>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000 1 16 03030 01 0000 140</t>
  </si>
  <si>
    <t>182 1 16 03030 01 0000 140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</si>
  <si>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</si>
  <si>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</si>
  <si>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000 2 02 20077 05 0000 151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</si>
  <si>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</si>
  <si>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000 2 02 20077 00 0000 151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</si>
  <si>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</si>
  <si>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044 2 02 20077 05 0000 151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</si>
  <si>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</si>
  <si>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</si>
  <si>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</si>
  <si>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 </t>
    </r>
  </si>
  <si>
    <t>000 1 07 00000 00 0000 000</t>
  </si>
  <si>
    <t xml:space="preserve">НАЛОГИ, СБОРЫ И РЕГУЛЯРНЫЕ ПЛАТЕЖИ ЗА ПОЛЬЗОВАНИЕ ПРИРОДНЫМИ РЕСУРСАМИ
</t>
  </si>
  <si>
    <t xml:space="preserve">000 1 07 01020 01 1000 110
</t>
  </si>
  <si>
    <t xml:space="preserve"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
</t>
  </si>
  <si>
    <t xml:space="preserve">182 1 07 01020 01 1000 110
</t>
  </si>
  <si>
    <t>000 1 14 06025 05 0000 430</t>
  </si>
  <si>
    <t>041 1 14 06025 05 0000 430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</si>
  <si>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</si>
  <si>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322 1 16 43000 01 0000 140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</si>
  <si>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</si>
  <si>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</si>
  <si>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r>
      <t>ВСЕГО ДОХОДОВ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</si>
  <si>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t xml:space="preserve">НАЛОГОВЫЕ И НЕНАЛОГОВЫЕ ДОХОДЫ 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</si>
  <si>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</si>
  <si>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</si>
  <si>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</si>
  <si>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</si>
  <si>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</si>
  <si>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t>Сведения о доходах бюджета по видам доходов на 2019 год в сравнении с утвержденным бюджетом на 01.11.2018 год</t>
  </si>
  <si>
    <t>Утвержденные бюджетные назначения на 01.11.2018 год</t>
  </si>
  <si>
    <t>Утверждено проектом решения на 2019 год</t>
  </si>
  <si>
    <t>Отклонение</t>
  </si>
  <si>
    <t>-,+</t>
  </si>
  <si>
    <t>%</t>
  </si>
  <si>
    <t>000 2 02 10000 00 0000 151/ 000 2 02 10000 00 0000 150</t>
  </si>
  <si>
    <t>000 2 02 15001 00 0000 151/ 000 2 02 15001 00 0000 150</t>
  </si>
  <si>
    <t>000 2 02 15001 05 0000 151/ 000 2 02 15001 05 0000 150</t>
  </si>
  <si>
    <t>037 2 02 15001 05 0000 151/ 037 2 02 15001 05 0000 150</t>
  </si>
  <si>
    <t xml:space="preserve">000 2 02 15002 00 0000 151/ 000 2 02 15002 00 0000 150 </t>
  </si>
  <si>
    <t>000 2 02 15002 05 0000 151/ 000 2 02 15002 05 0000 150</t>
  </si>
  <si>
    <t>037 2 02 15002 05 0000 151/ 037 2 02 15002 05 0000 150</t>
  </si>
  <si>
    <t>000 2 02 20000 00 0000 151/ 000 2 02 20000 00 0000 150</t>
  </si>
  <si>
    <t>000 2 02 29999 00 0000 151/ 000 2 02 29999 00 0000 150</t>
  </si>
  <si>
    <t>000 2 02 29999 05 0000 151/ 000 2 02 29999 05 0000 150</t>
  </si>
  <si>
    <t>035 2 02 29999 05 0000 151/ 035 2 02 29999 05 0000 150</t>
  </si>
  <si>
    <t>039 2 02 29999 05 0000 151/ 039 2 02 29999 05 0000 150</t>
  </si>
  <si>
    <t>000 2 02 30024 00 0000 151/ 000 2 02 30024 00 0000 150</t>
  </si>
  <si>
    <t>000 2 02 30000 00 0000 151/ 000 2 02 30000 00 0000 150</t>
  </si>
  <si>
    <t>000 2 02 30024 05 0000 151/ 000 2 02 30024 05 0000 150</t>
  </si>
  <si>
    <t>035 2 02 30024 05 0000 151/ 035 2 02 30024 05 0000 150</t>
  </si>
  <si>
    <t>039 2 02 30024 05 0000 151/ 039 2 02 30024 05 0000 150</t>
  </si>
  <si>
    <t xml:space="preserve">044 2 02 30024 05 0000 151/ 044 2 02 30024 05 0000 150 </t>
  </si>
  <si>
    <t>000 2 02 35082 00 0000 151/ 000 2 02 35082 00 0000 150</t>
  </si>
  <si>
    <t>000 2 02 35082 05 0000 151/ 000 2 02 35082 05 0000 150</t>
  </si>
  <si>
    <t>041 2 02 35082 05 0000 151/ 041 2 02 35082 05 0000 150</t>
  </si>
  <si>
    <t>000 2 02 35120 00 0000 151/ 000 2 02 35120 00 0000 150</t>
  </si>
  <si>
    <t xml:space="preserve">000 2 02 35120 05 0000 151/ 000 2 02 35120 05 0000 150
</t>
  </si>
  <si>
    <t xml:space="preserve">035 2 02 35120 05 0000 151/ 035 2 02 35120 05 0000 150
</t>
  </si>
  <si>
    <t>000 2 02 39999 00 0000 151/ 000 2 02 39999 00 0000 150</t>
  </si>
  <si>
    <t>000 2 02 39999 05 0000 151/ 000 2 02 39999 05 0000 150</t>
  </si>
  <si>
    <t>039 2 02 39999 05 0000 151/ 039 2 02 39999 05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</si>
</sst>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0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zoomScalePageLayoutView="0" workbookViewId="0" topLeftCell="A179">
      <selection activeCell="A171" sqref="A17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5" width="19.375" style="4" customWidth="1"/>
    <col min="6" max="6" width="20.00390625" style="3" customWidth="1"/>
    <col min="7" max="7" width="15.125" style="3" bestFit="1" customWidth="1"/>
    <col min="8" max="8" width="14.75390625" style="3" customWidth="1"/>
    <col min="9" max="9" width="14.125" style="3" customWidth="1"/>
    <col min="10" max="16384" width="9.125" style="3" customWidth="1"/>
  </cols>
  <sheetData>
    <row r="1" spans="1:7" ht="31.5" customHeight="1">
      <c r="A1" s="56" t="s">
        <v>291</v>
      </c>
      <c r="B1" s="56"/>
      <c r="C1" s="56"/>
      <c r="D1" s="56"/>
      <c r="E1" s="56"/>
      <c r="F1" s="56"/>
      <c r="G1" s="50"/>
    </row>
    <row r="2" spans="1:6" ht="22.5" customHeight="1">
      <c r="A2" s="53" t="s">
        <v>64</v>
      </c>
      <c r="B2" s="55" t="s">
        <v>65</v>
      </c>
      <c r="C2" s="55" t="s">
        <v>89</v>
      </c>
      <c r="D2" s="55"/>
      <c r="E2" s="57" t="s">
        <v>294</v>
      </c>
      <c r="F2" s="57"/>
    </row>
    <row r="3" spans="1:6" ht="75">
      <c r="A3" s="54"/>
      <c r="B3" s="55"/>
      <c r="C3" s="47" t="s">
        <v>292</v>
      </c>
      <c r="D3" s="16" t="s">
        <v>293</v>
      </c>
      <c r="E3" s="48" t="s">
        <v>295</v>
      </c>
      <c r="F3" s="49" t="s">
        <v>296</v>
      </c>
    </row>
    <row r="4" spans="1:6" ht="18.75">
      <c r="A4" s="16">
        <v>1</v>
      </c>
      <c r="B4" s="16">
        <v>2</v>
      </c>
      <c r="C4" s="6">
        <v>3</v>
      </c>
      <c r="D4" s="23">
        <v>4</v>
      </c>
      <c r="E4" s="23">
        <v>5</v>
      </c>
      <c r="F4" s="23">
        <v>6</v>
      </c>
    </row>
    <row r="5" spans="1:6" ht="45" customHeight="1">
      <c r="A5" s="17" t="s">
        <v>10</v>
      </c>
      <c r="B5" s="18" t="s">
        <v>285</v>
      </c>
      <c r="C5" s="12">
        <f>C6+C16+C26+C40++C48+C64+C73+C84+C98+C126+C37</f>
        <v>63621547.33</v>
      </c>
      <c r="D5" s="12">
        <f>D6+D16+D26+D40++D48+D64+D73+D84+D98+D126+D37</f>
        <v>64748623.6</v>
      </c>
      <c r="E5" s="12">
        <f>D5-C5</f>
        <v>1127076.2700000033</v>
      </c>
      <c r="F5" s="12">
        <f>D5/C5*100</f>
        <v>101.7715323146008</v>
      </c>
    </row>
    <row r="6" spans="1:6" ht="18.75">
      <c r="A6" s="17" t="s">
        <v>11</v>
      </c>
      <c r="B6" s="18" t="s">
        <v>12</v>
      </c>
      <c r="C6" s="12">
        <f>C7</f>
        <v>47052334.98</v>
      </c>
      <c r="D6" s="12">
        <f>D7</f>
        <v>49767723.6</v>
      </c>
      <c r="E6" s="12">
        <f>D6-C6</f>
        <v>2715388.620000005</v>
      </c>
      <c r="F6" s="12">
        <f>D6/C6*100</f>
        <v>105.77099653216828</v>
      </c>
    </row>
    <row r="7" spans="1:6" ht="18.75">
      <c r="A7" s="13" t="s">
        <v>13</v>
      </c>
      <c r="B7" s="14" t="s">
        <v>14</v>
      </c>
      <c r="C7" s="19">
        <f>C8+C10+C14+C12</f>
        <v>47052334.98</v>
      </c>
      <c r="D7" s="19">
        <f>D8+D10+D14+D12</f>
        <v>49767723.6</v>
      </c>
      <c r="E7" s="19">
        <f>D7-C7</f>
        <v>2715388.620000005</v>
      </c>
      <c r="F7" s="19">
        <f>D7/C7*100</f>
        <v>105.77099653216828</v>
      </c>
    </row>
    <row r="8" spans="1:6" ht="150.75" customHeight="1">
      <c r="A8" s="13" t="s">
        <v>95</v>
      </c>
      <c r="B8" s="10" t="s">
        <v>74</v>
      </c>
      <c r="C8" s="7">
        <f>C9</f>
        <v>46722534.98</v>
      </c>
      <c r="D8" s="7">
        <f>D9</f>
        <v>49153723.6</v>
      </c>
      <c r="E8" s="19">
        <f aca="true" t="shared" si="0" ref="E8:E71">D8-C8</f>
        <v>2431188.620000005</v>
      </c>
      <c r="F8" s="19">
        <f aca="true" t="shared" si="1" ref="F8:F71">D8/C8*100</f>
        <v>105.20346043090491</v>
      </c>
    </row>
    <row r="9" spans="1:6" ht="153" customHeight="1">
      <c r="A9" s="22" t="s">
        <v>15</v>
      </c>
      <c r="B9" s="24" t="s">
        <v>74</v>
      </c>
      <c r="C9" s="7">
        <f>46442534.98+280000</f>
        <v>46722534.98</v>
      </c>
      <c r="D9" s="7">
        <v>49153723.6</v>
      </c>
      <c r="E9" s="19">
        <f t="shared" si="0"/>
        <v>2431188.620000005</v>
      </c>
      <c r="F9" s="19">
        <f t="shared" si="1"/>
        <v>105.20346043090491</v>
      </c>
    </row>
    <row r="10" spans="1:6" ht="210" customHeight="1">
      <c r="A10" s="22" t="s">
        <v>96</v>
      </c>
      <c r="B10" s="24" t="s">
        <v>17</v>
      </c>
      <c r="C10" s="11">
        <f>C11</f>
        <v>140800</v>
      </c>
      <c r="D10" s="11">
        <f>D11</f>
        <v>270000</v>
      </c>
      <c r="E10" s="19">
        <f t="shared" si="0"/>
        <v>129200</v>
      </c>
      <c r="F10" s="19">
        <f t="shared" si="1"/>
        <v>191.76136363636365</v>
      </c>
    </row>
    <row r="11" spans="1:6" ht="207" customHeight="1">
      <c r="A11" s="22" t="s">
        <v>16</v>
      </c>
      <c r="B11" s="24" t="s">
        <v>17</v>
      </c>
      <c r="C11" s="11">
        <f>259800-100000-19000</f>
        <v>140800</v>
      </c>
      <c r="D11" s="11">
        <v>270000</v>
      </c>
      <c r="E11" s="19">
        <f t="shared" si="0"/>
        <v>129200</v>
      </c>
      <c r="F11" s="19">
        <f t="shared" si="1"/>
        <v>191.76136363636365</v>
      </c>
    </row>
    <row r="12" spans="1:6" ht="94.5" customHeight="1">
      <c r="A12" s="22" t="s">
        <v>97</v>
      </c>
      <c r="B12" s="28" t="s">
        <v>68</v>
      </c>
      <c r="C12" s="8">
        <f>C13</f>
        <v>53000</v>
      </c>
      <c r="D12" s="8">
        <f>D13</f>
        <v>113000</v>
      </c>
      <c r="E12" s="19">
        <f t="shared" si="0"/>
        <v>60000</v>
      </c>
      <c r="F12" s="19">
        <f t="shared" si="1"/>
        <v>213.20754716981133</v>
      </c>
    </row>
    <row r="13" spans="1:6" ht="93.75">
      <c r="A13" s="22" t="s">
        <v>18</v>
      </c>
      <c r="B13" s="28" t="s">
        <v>68</v>
      </c>
      <c r="C13" s="8">
        <f>113000-60000</f>
        <v>53000</v>
      </c>
      <c r="D13" s="8">
        <v>113000</v>
      </c>
      <c r="E13" s="19">
        <f t="shared" si="0"/>
        <v>60000</v>
      </c>
      <c r="F13" s="19">
        <f t="shared" si="1"/>
        <v>213.20754716981133</v>
      </c>
    </row>
    <row r="14" spans="1:6" ht="186.75" customHeight="1">
      <c r="A14" s="22" t="s">
        <v>98</v>
      </c>
      <c r="B14" s="24" t="s">
        <v>162</v>
      </c>
      <c r="C14" s="8">
        <f>C15</f>
        <v>136000</v>
      </c>
      <c r="D14" s="8">
        <f>D15</f>
        <v>231000</v>
      </c>
      <c r="E14" s="19">
        <f t="shared" si="0"/>
        <v>95000</v>
      </c>
      <c r="F14" s="19">
        <f t="shared" si="1"/>
        <v>169.85294117647058</v>
      </c>
    </row>
    <row r="15" spans="1:6" ht="186.75" customHeight="1">
      <c r="A15" s="22" t="s">
        <v>19</v>
      </c>
      <c r="B15" s="24" t="s">
        <v>162</v>
      </c>
      <c r="C15" s="8">
        <f>231000-120000+19000+6000</f>
        <v>136000</v>
      </c>
      <c r="D15" s="8">
        <v>231000</v>
      </c>
      <c r="E15" s="19">
        <f t="shared" si="0"/>
        <v>95000</v>
      </c>
      <c r="F15" s="19">
        <f t="shared" si="1"/>
        <v>169.85294117647058</v>
      </c>
    </row>
    <row r="16" spans="1:6" s="9" customFormat="1" ht="78" customHeight="1">
      <c r="A16" s="34" t="s">
        <v>66</v>
      </c>
      <c r="B16" s="35" t="s">
        <v>75</v>
      </c>
      <c r="C16" s="21">
        <f>C17</f>
        <v>4143449</v>
      </c>
      <c r="D16" s="21">
        <f>D17</f>
        <v>4360000</v>
      </c>
      <c r="E16" s="12">
        <f t="shared" si="0"/>
        <v>216551</v>
      </c>
      <c r="F16" s="12">
        <f t="shared" si="1"/>
        <v>105.22634645678033</v>
      </c>
    </row>
    <row r="17" spans="1:6" ht="56.25">
      <c r="A17" s="36" t="s">
        <v>67</v>
      </c>
      <c r="B17" s="37" t="s">
        <v>76</v>
      </c>
      <c r="C17" s="8">
        <f>C18+C20+C22+C24</f>
        <v>4143449</v>
      </c>
      <c r="D17" s="8">
        <f>D18+D20+D22+D24</f>
        <v>4360000</v>
      </c>
      <c r="E17" s="19">
        <f t="shared" si="0"/>
        <v>216551</v>
      </c>
      <c r="F17" s="19">
        <f t="shared" si="1"/>
        <v>105.22634645678033</v>
      </c>
    </row>
    <row r="18" spans="1:6" ht="131.25" customHeight="1">
      <c r="A18" s="36" t="s">
        <v>101</v>
      </c>
      <c r="B18" s="24" t="s">
        <v>77</v>
      </c>
      <c r="C18" s="8">
        <f>C19</f>
        <v>1646150</v>
      </c>
      <c r="D18" s="8">
        <f>D19</f>
        <v>1513000</v>
      </c>
      <c r="E18" s="19">
        <f t="shared" si="0"/>
        <v>-133150</v>
      </c>
      <c r="F18" s="19">
        <f t="shared" si="1"/>
        <v>91.9114296996021</v>
      </c>
    </row>
    <row r="19" spans="1:6" ht="131.25" customHeight="1">
      <c r="A19" s="36" t="s">
        <v>133</v>
      </c>
      <c r="B19" s="24" t="s">
        <v>77</v>
      </c>
      <c r="C19" s="8">
        <f>1506750+20850-30600+149150</f>
        <v>1646150</v>
      </c>
      <c r="D19" s="8">
        <v>1513000</v>
      </c>
      <c r="E19" s="19">
        <f t="shared" si="0"/>
        <v>-133150</v>
      </c>
      <c r="F19" s="19">
        <f t="shared" si="1"/>
        <v>91.9114296996021</v>
      </c>
    </row>
    <row r="20" spans="1:6" ht="168" customHeight="1">
      <c r="A20" s="36" t="s">
        <v>100</v>
      </c>
      <c r="B20" s="24" t="s">
        <v>78</v>
      </c>
      <c r="C20" s="8">
        <f>C21</f>
        <v>17081</v>
      </c>
      <c r="D20" s="8">
        <f>D21</f>
        <v>18000</v>
      </c>
      <c r="E20" s="19">
        <f t="shared" si="0"/>
        <v>919</v>
      </c>
      <c r="F20" s="19">
        <f t="shared" si="1"/>
        <v>105.38024705813478</v>
      </c>
    </row>
    <row r="21" spans="1:6" ht="168" customHeight="1">
      <c r="A21" s="36" t="s">
        <v>134</v>
      </c>
      <c r="B21" s="24" t="s">
        <v>78</v>
      </c>
      <c r="C21" s="8">
        <f>18081-7000+6000</f>
        <v>17081</v>
      </c>
      <c r="D21" s="8">
        <v>18000</v>
      </c>
      <c r="E21" s="19">
        <f t="shared" si="0"/>
        <v>919</v>
      </c>
      <c r="F21" s="19">
        <f t="shared" si="1"/>
        <v>105.38024705813478</v>
      </c>
    </row>
    <row r="22" spans="1:6" ht="150">
      <c r="A22" s="36" t="s">
        <v>99</v>
      </c>
      <c r="B22" s="24" t="s">
        <v>79</v>
      </c>
      <c r="C22" s="8">
        <f>C23</f>
        <v>2755218</v>
      </c>
      <c r="D22" s="8">
        <f>D23</f>
        <v>2829000</v>
      </c>
      <c r="E22" s="19">
        <f t="shared" si="0"/>
        <v>73782</v>
      </c>
      <c r="F22" s="19">
        <f t="shared" si="1"/>
        <v>102.67790062347153</v>
      </c>
    </row>
    <row r="23" spans="1:6" ht="150">
      <c r="A23" s="36" t="s">
        <v>135</v>
      </c>
      <c r="B23" s="24" t="s">
        <v>79</v>
      </c>
      <c r="C23" s="8">
        <f>2816618-61400</f>
        <v>2755218</v>
      </c>
      <c r="D23" s="8">
        <v>2829000</v>
      </c>
      <c r="E23" s="19">
        <f t="shared" si="0"/>
        <v>73782</v>
      </c>
      <c r="F23" s="19">
        <f t="shared" si="1"/>
        <v>102.67790062347153</v>
      </c>
    </row>
    <row r="24" spans="1:6" ht="150" customHeight="1">
      <c r="A24" s="36" t="s">
        <v>236</v>
      </c>
      <c r="B24" s="24" t="s">
        <v>238</v>
      </c>
      <c r="C24" s="8">
        <f>C25</f>
        <v>-275000</v>
      </c>
      <c r="D24" s="8">
        <f>D25</f>
        <v>0</v>
      </c>
      <c r="E24" s="19">
        <f t="shared" si="0"/>
        <v>275000</v>
      </c>
      <c r="F24" s="19">
        <f t="shared" si="1"/>
        <v>0</v>
      </c>
    </row>
    <row r="25" spans="1:6" ht="164.25" customHeight="1">
      <c r="A25" s="36" t="s">
        <v>237</v>
      </c>
      <c r="B25" s="24" t="s">
        <v>238</v>
      </c>
      <c r="C25" s="8">
        <v>-275000</v>
      </c>
      <c r="D25" s="8">
        <v>0</v>
      </c>
      <c r="E25" s="19">
        <f t="shared" si="0"/>
        <v>275000</v>
      </c>
      <c r="F25" s="19">
        <f t="shared" si="1"/>
        <v>0</v>
      </c>
    </row>
    <row r="26" spans="1:6" ht="37.5">
      <c r="A26" s="29" t="s">
        <v>20</v>
      </c>
      <c r="B26" s="30" t="s">
        <v>163</v>
      </c>
      <c r="C26" s="33">
        <f>C27+C30+C33</f>
        <v>6332983.65</v>
      </c>
      <c r="D26" s="33">
        <f>D27+D30+D33</f>
        <v>5743000</v>
      </c>
      <c r="E26" s="12">
        <f t="shared" si="0"/>
        <v>-589983.6500000004</v>
      </c>
      <c r="F26" s="12">
        <f t="shared" si="1"/>
        <v>90.6839543159092</v>
      </c>
    </row>
    <row r="27" spans="1:6" ht="37.5">
      <c r="A27" s="22" t="s">
        <v>69</v>
      </c>
      <c r="B27" s="28" t="s">
        <v>164</v>
      </c>
      <c r="C27" s="38">
        <f>C28</f>
        <v>6185283.65</v>
      </c>
      <c r="D27" s="38">
        <f>D28</f>
        <v>5641000</v>
      </c>
      <c r="E27" s="19">
        <f t="shared" si="0"/>
        <v>-544283.6500000004</v>
      </c>
      <c r="F27" s="19">
        <f t="shared" si="1"/>
        <v>91.20034454685032</v>
      </c>
    </row>
    <row r="28" spans="1:6" ht="37.5">
      <c r="A28" s="22" t="s">
        <v>103</v>
      </c>
      <c r="B28" s="28" t="s">
        <v>165</v>
      </c>
      <c r="C28" s="38">
        <f>C29</f>
        <v>6185283.65</v>
      </c>
      <c r="D28" s="38">
        <f>D29</f>
        <v>5641000</v>
      </c>
      <c r="E28" s="19">
        <f t="shared" si="0"/>
        <v>-544283.6500000004</v>
      </c>
      <c r="F28" s="19">
        <f t="shared" si="1"/>
        <v>91.20034454685032</v>
      </c>
    </row>
    <row r="29" spans="1:6" ht="37.5">
      <c r="A29" s="22" t="s">
        <v>21</v>
      </c>
      <c r="B29" s="28" t="s">
        <v>166</v>
      </c>
      <c r="C29" s="38">
        <f>6890000-20850-192827.35-103000-32939-169000-47000-139100</f>
        <v>6185283.65</v>
      </c>
      <c r="D29" s="38">
        <v>5641000</v>
      </c>
      <c r="E29" s="19">
        <f t="shared" si="0"/>
        <v>-544283.6500000004</v>
      </c>
      <c r="F29" s="19">
        <f t="shared" si="1"/>
        <v>91.20034454685032</v>
      </c>
    </row>
    <row r="30" spans="1:6" ht="24" customHeight="1">
      <c r="A30" s="22" t="s">
        <v>70</v>
      </c>
      <c r="B30" s="28" t="s">
        <v>23</v>
      </c>
      <c r="C30" s="38">
        <f>C31</f>
        <v>10000</v>
      </c>
      <c r="D30" s="38">
        <f>D31</f>
        <v>12000</v>
      </c>
      <c r="E30" s="19">
        <f t="shared" si="0"/>
        <v>2000</v>
      </c>
      <c r="F30" s="19">
        <f t="shared" si="1"/>
        <v>120</v>
      </c>
    </row>
    <row r="31" spans="1:6" ht="24" customHeight="1">
      <c r="A31" s="22" t="s">
        <v>114</v>
      </c>
      <c r="B31" s="28" t="s">
        <v>23</v>
      </c>
      <c r="C31" s="38">
        <f>C32</f>
        <v>10000</v>
      </c>
      <c r="D31" s="38">
        <f>D32</f>
        <v>12000</v>
      </c>
      <c r="E31" s="19">
        <f t="shared" si="0"/>
        <v>2000</v>
      </c>
      <c r="F31" s="19">
        <f t="shared" si="1"/>
        <v>120</v>
      </c>
    </row>
    <row r="32" spans="1:6" ht="24" customHeight="1">
      <c r="A32" s="22" t="s">
        <v>22</v>
      </c>
      <c r="B32" s="28" t="s">
        <v>23</v>
      </c>
      <c r="C32" s="38">
        <v>10000</v>
      </c>
      <c r="D32" s="38">
        <v>12000</v>
      </c>
      <c r="E32" s="19">
        <f t="shared" si="0"/>
        <v>2000</v>
      </c>
      <c r="F32" s="19">
        <f t="shared" si="1"/>
        <v>120</v>
      </c>
    </row>
    <row r="33" spans="1:6" ht="64.5" customHeight="1">
      <c r="A33" s="22" t="s">
        <v>138</v>
      </c>
      <c r="B33" s="37" t="s">
        <v>139</v>
      </c>
      <c r="C33" s="38">
        <f>C34</f>
        <v>137700</v>
      </c>
      <c r="D33" s="38">
        <f>D34</f>
        <v>90000</v>
      </c>
      <c r="E33" s="19">
        <f t="shared" si="0"/>
        <v>-47700</v>
      </c>
      <c r="F33" s="19">
        <f t="shared" si="1"/>
        <v>65.359477124183</v>
      </c>
    </row>
    <row r="34" spans="1:6" ht="82.5" customHeight="1">
      <c r="A34" s="22" t="s">
        <v>160</v>
      </c>
      <c r="B34" s="37" t="s">
        <v>167</v>
      </c>
      <c r="C34" s="38">
        <f>C35</f>
        <v>137700</v>
      </c>
      <c r="D34" s="38">
        <f>D35</f>
        <v>90000</v>
      </c>
      <c r="E34" s="19">
        <f t="shared" si="0"/>
        <v>-47700</v>
      </c>
      <c r="F34" s="19">
        <f t="shared" si="1"/>
        <v>65.359477124183</v>
      </c>
    </row>
    <row r="35" spans="1:6" ht="81" customHeight="1">
      <c r="A35" s="22" t="s">
        <v>161</v>
      </c>
      <c r="B35" s="37" t="s">
        <v>168</v>
      </c>
      <c r="C35" s="38">
        <f>80000+47000+10700</f>
        <v>137700</v>
      </c>
      <c r="D35" s="38">
        <v>90000</v>
      </c>
      <c r="E35" s="19">
        <f t="shared" si="0"/>
        <v>-47700</v>
      </c>
      <c r="F35" s="19">
        <f t="shared" si="1"/>
        <v>65.359477124183</v>
      </c>
    </row>
    <row r="36" spans="1:6" ht="24" customHeight="1" hidden="1">
      <c r="A36" s="29" t="s">
        <v>140</v>
      </c>
      <c r="B36" s="30" t="s">
        <v>141</v>
      </c>
      <c r="C36" s="33">
        <v>0</v>
      </c>
      <c r="D36" s="33">
        <v>0</v>
      </c>
      <c r="E36" s="19">
        <f t="shared" si="0"/>
        <v>0</v>
      </c>
      <c r="F36" s="19" t="e">
        <f t="shared" si="1"/>
        <v>#DIV/0!</v>
      </c>
    </row>
    <row r="37" spans="1:6" ht="60.75" customHeight="1">
      <c r="A37" s="29" t="s">
        <v>273</v>
      </c>
      <c r="B37" s="30" t="s">
        <v>274</v>
      </c>
      <c r="C37" s="33">
        <f>C38</f>
        <v>32939</v>
      </c>
      <c r="D37" s="33">
        <f>D38</f>
        <v>0</v>
      </c>
      <c r="E37" s="12">
        <f t="shared" si="0"/>
        <v>-32939</v>
      </c>
      <c r="F37" s="12">
        <f t="shared" si="1"/>
        <v>0</v>
      </c>
    </row>
    <row r="38" spans="1:6" ht="117.75" customHeight="1">
      <c r="A38" s="22" t="s">
        <v>275</v>
      </c>
      <c r="B38" s="28" t="s">
        <v>276</v>
      </c>
      <c r="C38" s="38">
        <f>C39</f>
        <v>32939</v>
      </c>
      <c r="D38" s="38">
        <f>D39</f>
        <v>0</v>
      </c>
      <c r="E38" s="19">
        <f t="shared" si="0"/>
        <v>-32939</v>
      </c>
      <c r="F38" s="19">
        <f t="shared" si="1"/>
        <v>0</v>
      </c>
    </row>
    <row r="39" spans="1:6" ht="125.25" customHeight="1">
      <c r="A39" s="22" t="s">
        <v>277</v>
      </c>
      <c r="B39" s="28" t="s">
        <v>276</v>
      </c>
      <c r="C39" s="38">
        <v>32939</v>
      </c>
      <c r="D39" s="38">
        <v>0</v>
      </c>
      <c r="E39" s="19">
        <f t="shared" si="0"/>
        <v>-32939</v>
      </c>
      <c r="F39" s="19">
        <f t="shared" si="1"/>
        <v>0</v>
      </c>
    </row>
    <row r="40" spans="1:6" ht="24.75" customHeight="1">
      <c r="A40" s="29" t="s">
        <v>24</v>
      </c>
      <c r="B40" s="30" t="s">
        <v>169</v>
      </c>
      <c r="C40" s="33">
        <f>C43+C46</f>
        <v>1110000</v>
      </c>
      <c r="D40" s="33">
        <f>D43+D46</f>
        <v>1110000</v>
      </c>
      <c r="E40" s="12">
        <f t="shared" si="0"/>
        <v>0</v>
      </c>
      <c r="F40" s="12">
        <f t="shared" si="1"/>
        <v>100</v>
      </c>
    </row>
    <row r="41" spans="1:6" ht="63.75" customHeight="1">
      <c r="A41" s="22" t="s">
        <v>102</v>
      </c>
      <c r="B41" s="28" t="s">
        <v>170</v>
      </c>
      <c r="C41" s="11">
        <f>C42</f>
        <v>1100000</v>
      </c>
      <c r="D41" s="11">
        <f>D42</f>
        <v>1100000</v>
      </c>
      <c r="E41" s="19">
        <f t="shared" si="0"/>
        <v>0</v>
      </c>
      <c r="F41" s="19">
        <f t="shared" si="1"/>
        <v>100</v>
      </c>
    </row>
    <row r="42" spans="1:6" ht="102.75" customHeight="1">
      <c r="A42" s="22" t="s">
        <v>104</v>
      </c>
      <c r="B42" s="24" t="s">
        <v>171</v>
      </c>
      <c r="C42" s="11">
        <f>C43</f>
        <v>1100000</v>
      </c>
      <c r="D42" s="11">
        <f>D43</f>
        <v>1100000</v>
      </c>
      <c r="E42" s="19">
        <f t="shared" si="0"/>
        <v>0</v>
      </c>
      <c r="F42" s="19">
        <f t="shared" si="1"/>
        <v>100</v>
      </c>
    </row>
    <row r="43" spans="1:6" ht="105" customHeight="1">
      <c r="A43" s="22" t="s">
        <v>25</v>
      </c>
      <c r="B43" s="24" t="s">
        <v>172</v>
      </c>
      <c r="C43" s="11">
        <v>1100000</v>
      </c>
      <c r="D43" s="11">
        <v>1100000</v>
      </c>
      <c r="E43" s="19">
        <f t="shared" si="0"/>
        <v>0</v>
      </c>
      <c r="F43" s="19">
        <f t="shared" si="1"/>
        <v>100</v>
      </c>
    </row>
    <row r="44" spans="1:6" ht="75">
      <c r="A44" s="22" t="s">
        <v>26</v>
      </c>
      <c r="B44" s="28" t="s">
        <v>80</v>
      </c>
      <c r="C44" s="8">
        <f>C45</f>
        <v>10000</v>
      </c>
      <c r="D44" s="8">
        <f>D45</f>
        <v>10000</v>
      </c>
      <c r="E44" s="19">
        <f t="shared" si="0"/>
        <v>0</v>
      </c>
      <c r="F44" s="19">
        <f t="shared" si="1"/>
        <v>100</v>
      </c>
    </row>
    <row r="45" spans="1:6" ht="56.25">
      <c r="A45" s="22" t="s">
        <v>105</v>
      </c>
      <c r="B45" s="24" t="s">
        <v>119</v>
      </c>
      <c r="C45" s="8">
        <f>C46</f>
        <v>10000</v>
      </c>
      <c r="D45" s="8">
        <f>D46</f>
        <v>10000</v>
      </c>
      <c r="E45" s="19">
        <f t="shared" si="0"/>
        <v>0</v>
      </c>
      <c r="F45" s="19">
        <f t="shared" si="1"/>
        <v>100</v>
      </c>
    </row>
    <row r="46" spans="1:6" ht="56.25" customHeight="1">
      <c r="A46" s="22" t="s">
        <v>136</v>
      </c>
      <c r="B46" s="24" t="s">
        <v>119</v>
      </c>
      <c r="C46" s="8">
        <v>10000</v>
      </c>
      <c r="D46" s="32">
        <v>10000</v>
      </c>
      <c r="E46" s="19">
        <f t="shared" si="0"/>
        <v>0</v>
      </c>
      <c r="F46" s="19">
        <f t="shared" si="1"/>
        <v>100</v>
      </c>
    </row>
    <row r="47" spans="1:6" ht="99.75" customHeight="1" hidden="1">
      <c r="A47" s="29" t="s">
        <v>142</v>
      </c>
      <c r="B47" s="31" t="s">
        <v>143</v>
      </c>
      <c r="C47" s="21">
        <v>0</v>
      </c>
      <c r="D47" s="21">
        <v>0</v>
      </c>
      <c r="E47" s="19">
        <f t="shared" si="0"/>
        <v>0</v>
      </c>
      <c r="F47" s="19" t="e">
        <f t="shared" si="1"/>
        <v>#DIV/0!</v>
      </c>
    </row>
    <row r="48" spans="1:9" ht="96.75" customHeight="1">
      <c r="A48" s="29" t="s">
        <v>27</v>
      </c>
      <c r="B48" s="30" t="s">
        <v>173</v>
      </c>
      <c r="C48" s="33">
        <f>C52+C49</f>
        <v>1432482.55</v>
      </c>
      <c r="D48" s="33">
        <f>D52+D49</f>
        <v>1377500</v>
      </c>
      <c r="E48" s="12">
        <f t="shared" si="0"/>
        <v>-54982.55000000005</v>
      </c>
      <c r="F48" s="12">
        <f t="shared" si="1"/>
        <v>96.16172985841956</v>
      </c>
      <c r="G48" s="25"/>
      <c r="H48" s="25"/>
      <c r="I48" s="25"/>
    </row>
    <row r="49" spans="1:9" ht="60" customHeight="1">
      <c r="A49" s="22" t="s">
        <v>185</v>
      </c>
      <c r="B49" s="28" t="s">
        <v>187</v>
      </c>
      <c r="C49" s="38">
        <f>C50</f>
        <v>34482.55</v>
      </c>
      <c r="D49" s="38">
        <f>D50</f>
        <v>12000</v>
      </c>
      <c r="E49" s="19">
        <f t="shared" si="0"/>
        <v>-22482.550000000003</v>
      </c>
      <c r="F49" s="19">
        <f t="shared" si="1"/>
        <v>34.80021054127377</v>
      </c>
      <c r="G49" s="25"/>
      <c r="H49" s="25"/>
      <c r="I49" s="25"/>
    </row>
    <row r="50" spans="1:9" ht="77.25" customHeight="1">
      <c r="A50" s="22" t="s">
        <v>186</v>
      </c>
      <c r="B50" s="28" t="s">
        <v>188</v>
      </c>
      <c r="C50" s="38">
        <f>C51</f>
        <v>34482.55</v>
      </c>
      <c r="D50" s="38">
        <f>D51</f>
        <v>12000</v>
      </c>
      <c r="E50" s="19">
        <f t="shared" si="0"/>
        <v>-22482.550000000003</v>
      </c>
      <c r="F50" s="19">
        <f t="shared" si="1"/>
        <v>34.80021054127377</v>
      </c>
      <c r="G50" s="25"/>
      <c r="H50" s="25"/>
      <c r="I50" s="25"/>
    </row>
    <row r="51" spans="1:9" ht="84.75" customHeight="1">
      <c r="A51" s="22" t="s">
        <v>189</v>
      </c>
      <c r="B51" s="28" t="s">
        <v>188</v>
      </c>
      <c r="C51" s="38">
        <v>34482.55</v>
      </c>
      <c r="D51" s="38">
        <v>12000</v>
      </c>
      <c r="E51" s="19">
        <f t="shared" si="0"/>
        <v>-22482.550000000003</v>
      </c>
      <c r="F51" s="19">
        <f t="shared" si="1"/>
        <v>34.80021054127377</v>
      </c>
      <c r="G51" s="25"/>
      <c r="H51" s="25"/>
      <c r="I51" s="25"/>
    </row>
    <row r="52" spans="1:6" ht="177.75" customHeight="1">
      <c r="A52" s="22" t="s">
        <v>28</v>
      </c>
      <c r="B52" s="24" t="s">
        <v>211</v>
      </c>
      <c r="C52" s="11">
        <f>C53+C58+C61</f>
        <v>1398000</v>
      </c>
      <c r="D52" s="11">
        <f>D53+D58+D61</f>
        <v>1365500</v>
      </c>
      <c r="E52" s="19">
        <f t="shared" si="0"/>
        <v>-32500</v>
      </c>
      <c r="F52" s="19">
        <f t="shared" si="1"/>
        <v>97.67525035765378</v>
      </c>
    </row>
    <row r="53" spans="1:6" ht="142.5" customHeight="1">
      <c r="A53" s="22" t="s">
        <v>55</v>
      </c>
      <c r="B53" s="24" t="s">
        <v>174</v>
      </c>
      <c r="C53" s="8">
        <f>C56+C54</f>
        <v>1160410</v>
      </c>
      <c r="D53" s="8">
        <f>D56+D54</f>
        <v>1298500</v>
      </c>
      <c r="E53" s="19">
        <f t="shared" si="0"/>
        <v>138090</v>
      </c>
      <c r="F53" s="19">
        <f t="shared" si="1"/>
        <v>111.90010427348955</v>
      </c>
    </row>
    <row r="54" spans="1:6" ht="198.75" customHeight="1">
      <c r="A54" s="22" t="s">
        <v>190</v>
      </c>
      <c r="B54" s="24" t="s">
        <v>192</v>
      </c>
      <c r="C54" s="8">
        <f>C55</f>
        <v>268000</v>
      </c>
      <c r="D54" s="8">
        <f>D55</f>
        <v>398500</v>
      </c>
      <c r="E54" s="19">
        <f t="shared" si="0"/>
        <v>130500</v>
      </c>
      <c r="F54" s="19">
        <f t="shared" si="1"/>
        <v>148.69402985074626</v>
      </c>
    </row>
    <row r="55" spans="1:6" ht="201.75" customHeight="1">
      <c r="A55" s="22" t="s">
        <v>191</v>
      </c>
      <c r="B55" s="24" t="s">
        <v>192</v>
      </c>
      <c r="C55" s="8">
        <f>150000+103000+15000</f>
        <v>268000</v>
      </c>
      <c r="D55" s="8">
        <v>398500</v>
      </c>
      <c r="E55" s="19">
        <f t="shared" si="0"/>
        <v>130500</v>
      </c>
      <c r="F55" s="19">
        <f t="shared" si="1"/>
        <v>148.69402985074626</v>
      </c>
    </row>
    <row r="56" spans="1:6" ht="160.5" customHeight="1">
      <c r="A56" s="22" t="s">
        <v>127</v>
      </c>
      <c r="B56" s="40" t="s">
        <v>175</v>
      </c>
      <c r="C56" s="8">
        <f>C57</f>
        <v>892410</v>
      </c>
      <c r="D56" s="8">
        <f>D57</f>
        <v>900000</v>
      </c>
      <c r="E56" s="19">
        <f t="shared" si="0"/>
        <v>7590</v>
      </c>
      <c r="F56" s="19">
        <f t="shared" si="1"/>
        <v>100.85050593337144</v>
      </c>
    </row>
    <row r="57" spans="1:6" ht="161.25" customHeight="1">
      <c r="A57" s="22" t="s">
        <v>128</v>
      </c>
      <c r="B57" s="40" t="s">
        <v>175</v>
      </c>
      <c r="C57" s="8">
        <f>900000-7590</f>
        <v>892410</v>
      </c>
      <c r="D57" s="8">
        <v>900000</v>
      </c>
      <c r="E57" s="19">
        <f t="shared" si="0"/>
        <v>7590</v>
      </c>
      <c r="F57" s="19">
        <f t="shared" si="1"/>
        <v>100.85050593337144</v>
      </c>
    </row>
    <row r="58" spans="1:6" ht="151.5" customHeight="1">
      <c r="A58" s="22" t="s">
        <v>88</v>
      </c>
      <c r="B58" s="24" t="s">
        <v>82</v>
      </c>
      <c r="C58" s="8">
        <f>C59</f>
        <v>48000</v>
      </c>
      <c r="D58" s="8">
        <f>D59</f>
        <v>50000</v>
      </c>
      <c r="E58" s="19">
        <f t="shared" si="0"/>
        <v>2000</v>
      </c>
      <c r="F58" s="19">
        <f t="shared" si="1"/>
        <v>104.16666666666667</v>
      </c>
    </row>
    <row r="59" spans="1:6" ht="151.5" customHeight="1">
      <c r="A59" s="22" t="s">
        <v>106</v>
      </c>
      <c r="B59" s="24" t="s">
        <v>83</v>
      </c>
      <c r="C59" s="8">
        <f>C60</f>
        <v>48000</v>
      </c>
      <c r="D59" s="8">
        <f>D60</f>
        <v>50000</v>
      </c>
      <c r="E59" s="19">
        <f t="shared" si="0"/>
        <v>2000</v>
      </c>
      <c r="F59" s="19">
        <f t="shared" si="1"/>
        <v>104.16666666666667</v>
      </c>
    </row>
    <row r="60" spans="1:6" ht="151.5" customHeight="1">
      <c r="A60" s="22" t="s">
        <v>81</v>
      </c>
      <c r="B60" s="24" t="s">
        <v>83</v>
      </c>
      <c r="C60" s="8">
        <f>50000-2000</f>
        <v>48000</v>
      </c>
      <c r="D60" s="8">
        <v>50000</v>
      </c>
      <c r="E60" s="19">
        <f t="shared" si="0"/>
        <v>2000</v>
      </c>
      <c r="F60" s="19">
        <f t="shared" si="1"/>
        <v>104.16666666666667</v>
      </c>
    </row>
    <row r="61" spans="1:6" ht="156" customHeight="1">
      <c r="A61" s="22" t="s">
        <v>56</v>
      </c>
      <c r="B61" s="24" t="s">
        <v>176</v>
      </c>
      <c r="C61" s="32">
        <f>C62</f>
        <v>189590</v>
      </c>
      <c r="D61" s="32">
        <f>D62</f>
        <v>17000</v>
      </c>
      <c r="E61" s="19">
        <f t="shared" si="0"/>
        <v>-172590</v>
      </c>
      <c r="F61" s="19">
        <f t="shared" si="1"/>
        <v>8.966717653884698</v>
      </c>
    </row>
    <row r="62" spans="1:6" ht="131.25">
      <c r="A62" s="22" t="s">
        <v>107</v>
      </c>
      <c r="B62" s="24" t="s">
        <v>177</v>
      </c>
      <c r="C62" s="32">
        <f>C63</f>
        <v>189590</v>
      </c>
      <c r="D62" s="32">
        <f>D63</f>
        <v>17000</v>
      </c>
      <c r="E62" s="19">
        <f t="shared" si="0"/>
        <v>-172590</v>
      </c>
      <c r="F62" s="19">
        <f t="shared" si="1"/>
        <v>8.966717653884698</v>
      </c>
    </row>
    <row r="63" spans="1:6" ht="139.5" customHeight="1">
      <c r="A63" s="22" t="s">
        <v>29</v>
      </c>
      <c r="B63" s="24" t="s">
        <v>178</v>
      </c>
      <c r="C63" s="32">
        <f>17000+169590+3000</f>
        <v>189590</v>
      </c>
      <c r="D63" s="32">
        <v>17000</v>
      </c>
      <c r="E63" s="19">
        <f t="shared" si="0"/>
        <v>-172590</v>
      </c>
      <c r="F63" s="19">
        <f t="shared" si="1"/>
        <v>8.966717653884698</v>
      </c>
    </row>
    <row r="64" spans="1:6" ht="39" customHeight="1">
      <c r="A64" s="29" t="s">
        <v>30</v>
      </c>
      <c r="B64" s="30" t="s">
        <v>71</v>
      </c>
      <c r="C64" s="33">
        <f>C65</f>
        <v>198664.52000000002</v>
      </c>
      <c r="D64" s="33">
        <f>D65</f>
        <v>120400</v>
      </c>
      <c r="E64" s="12">
        <f t="shared" si="0"/>
        <v>-78264.52000000002</v>
      </c>
      <c r="F64" s="12">
        <f t="shared" si="1"/>
        <v>60.604681701594224</v>
      </c>
    </row>
    <row r="65" spans="1:6" ht="37.5">
      <c r="A65" s="22" t="s">
        <v>57</v>
      </c>
      <c r="B65" s="28" t="s">
        <v>58</v>
      </c>
      <c r="C65" s="38">
        <f>C66+C68+C70</f>
        <v>198664.52000000002</v>
      </c>
      <c r="D65" s="38">
        <f>D66+D68+D70</f>
        <v>120400</v>
      </c>
      <c r="E65" s="19">
        <f t="shared" si="0"/>
        <v>-78264.52000000002</v>
      </c>
      <c r="F65" s="19">
        <f t="shared" si="1"/>
        <v>60.604681701594224</v>
      </c>
    </row>
    <row r="66" spans="1:6" ht="56.25">
      <c r="A66" s="22" t="s">
        <v>108</v>
      </c>
      <c r="B66" s="28" t="s">
        <v>32</v>
      </c>
      <c r="C66" s="38">
        <f>C67</f>
        <v>27067.67</v>
      </c>
      <c r="D66" s="38">
        <f>D67</f>
        <v>20600</v>
      </c>
      <c r="E66" s="19">
        <f t="shared" si="0"/>
        <v>-6467.669999999998</v>
      </c>
      <c r="F66" s="19">
        <f t="shared" si="1"/>
        <v>76.1055532301081</v>
      </c>
    </row>
    <row r="67" spans="1:6" ht="56.25">
      <c r="A67" s="22" t="s">
        <v>31</v>
      </c>
      <c r="B67" s="28" t="s">
        <v>32</v>
      </c>
      <c r="C67" s="38">
        <f>53067.67-23000-3000</f>
        <v>27067.67</v>
      </c>
      <c r="D67" s="38">
        <v>20600</v>
      </c>
      <c r="E67" s="19">
        <f t="shared" si="0"/>
        <v>-6467.669999999998</v>
      </c>
      <c r="F67" s="19">
        <f t="shared" si="1"/>
        <v>76.1055532301081</v>
      </c>
    </row>
    <row r="68" spans="1:6" ht="37.5">
      <c r="A68" s="22" t="s">
        <v>109</v>
      </c>
      <c r="B68" s="28" t="s">
        <v>59</v>
      </c>
      <c r="C68" s="11">
        <f>C69</f>
        <v>28791.100000000006</v>
      </c>
      <c r="D68" s="11">
        <f>D69</f>
        <v>22600</v>
      </c>
      <c r="E68" s="19">
        <f t="shared" si="0"/>
        <v>-6191.100000000006</v>
      </c>
      <c r="F68" s="19">
        <f t="shared" si="1"/>
        <v>78.4964798149428</v>
      </c>
    </row>
    <row r="69" spans="1:6" ht="37.5">
      <c r="A69" s="22" t="s">
        <v>33</v>
      </c>
      <c r="B69" s="28" t="s">
        <v>59</v>
      </c>
      <c r="C69" s="11">
        <f>71791.1-40000-3000</f>
        <v>28791.100000000006</v>
      </c>
      <c r="D69" s="32">
        <v>22600</v>
      </c>
      <c r="E69" s="19">
        <f t="shared" si="0"/>
        <v>-6191.100000000006</v>
      </c>
      <c r="F69" s="19">
        <f t="shared" si="1"/>
        <v>78.4964798149428</v>
      </c>
    </row>
    <row r="70" spans="1:6" ht="37.5">
      <c r="A70" s="22" t="s">
        <v>110</v>
      </c>
      <c r="B70" s="28" t="s">
        <v>34</v>
      </c>
      <c r="C70" s="11">
        <f>C71</f>
        <v>142805.75</v>
      </c>
      <c r="D70" s="11">
        <f>D71</f>
        <v>77200</v>
      </c>
      <c r="E70" s="19">
        <f t="shared" si="0"/>
        <v>-65605.75</v>
      </c>
      <c r="F70" s="19">
        <f t="shared" si="1"/>
        <v>54.05944788637712</v>
      </c>
    </row>
    <row r="71" spans="1:6" ht="46.5" customHeight="1">
      <c r="A71" s="22" t="s">
        <v>239</v>
      </c>
      <c r="B71" s="28" t="s">
        <v>241</v>
      </c>
      <c r="C71" s="11">
        <f>C72</f>
        <v>142805.75</v>
      </c>
      <c r="D71" s="11">
        <f>D72</f>
        <v>77200</v>
      </c>
      <c r="E71" s="19">
        <f t="shared" si="0"/>
        <v>-65605.75</v>
      </c>
      <c r="F71" s="19">
        <f t="shared" si="1"/>
        <v>54.05944788637712</v>
      </c>
    </row>
    <row r="72" spans="1:6" ht="41.25" customHeight="1">
      <c r="A72" s="22" t="s">
        <v>240</v>
      </c>
      <c r="B72" s="28" t="s">
        <v>241</v>
      </c>
      <c r="C72" s="11">
        <f>411805.75-250000-19000</f>
        <v>142805.75</v>
      </c>
      <c r="D72" s="32">
        <v>77200</v>
      </c>
      <c r="E72" s="19">
        <f aca="true" t="shared" si="2" ref="E72:E135">D72-C72</f>
        <v>-65605.75</v>
      </c>
      <c r="F72" s="19">
        <f aca="true" t="shared" si="3" ref="F72:F135">D72/C72*100</f>
        <v>54.05944788637712</v>
      </c>
    </row>
    <row r="73" spans="1:6" ht="75">
      <c r="A73" s="29" t="s">
        <v>35</v>
      </c>
      <c r="B73" s="31" t="s">
        <v>144</v>
      </c>
      <c r="C73" s="33">
        <f>C74+C79</f>
        <v>1446092.09</v>
      </c>
      <c r="D73" s="33">
        <f>D74+D79</f>
        <v>1419000</v>
      </c>
      <c r="E73" s="12">
        <f t="shared" si="2"/>
        <v>-27092.090000000084</v>
      </c>
      <c r="F73" s="12">
        <f t="shared" si="3"/>
        <v>98.12653079376155</v>
      </c>
    </row>
    <row r="74" spans="1:6" ht="37.5">
      <c r="A74" s="22" t="s">
        <v>60</v>
      </c>
      <c r="B74" s="24" t="s">
        <v>120</v>
      </c>
      <c r="C74" s="38">
        <f>C75</f>
        <v>1419000</v>
      </c>
      <c r="D74" s="38">
        <f>D75</f>
        <v>1409000</v>
      </c>
      <c r="E74" s="19">
        <f t="shared" si="2"/>
        <v>-10000</v>
      </c>
      <c r="F74" s="19">
        <f t="shared" si="3"/>
        <v>99.2952783650458</v>
      </c>
    </row>
    <row r="75" spans="1:6" ht="37.5">
      <c r="A75" s="22" t="s">
        <v>61</v>
      </c>
      <c r="B75" s="24" t="s">
        <v>121</v>
      </c>
      <c r="C75" s="38">
        <f>C76</f>
        <v>1419000</v>
      </c>
      <c r="D75" s="38">
        <f>D76</f>
        <v>1409000</v>
      </c>
      <c r="E75" s="19">
        <f t="shared" si="2"/>
        <v>-10000</v>
      </c>
      <c r="F75" s="19">
        <f t="shared" si="3"/>
        <v>99.2952783650458</v>
      </c>
    </row>
    <row r="76" spans="1:6" ht="59.25" customHeight="1">
      <c r="A76" s="22" t="s">
        <v>36</v>
      </c>
      <c r="B76" s="24" t="s">
        <v>37</v>
      </c>
      <c r="C76" s="38">
        <f>SUM(C77:C78)</f>
        <v>1419000</v>
      </c>
      <c r="D76" s="38">
        <f>SUM(D77:D78)</f>
        <v>1409000</v>
      </c>
      <c r="E76" s="19">
        <f t="shared" si="2"/>
        <v>-10000</v>
      </c>
      <c r="F76" s="19">
        <f t="shared" si="3"/>
        <v>99.2952783650458</v>
      </c>
    </row>
    <row r="77" spans="1:6" ht="57.75" customHeight="1">
      <c r="A77" s="22" t="s">
        <v>38</v>
      </c>
      <c r="B77" s="24" t="s">
        <v>137</v>
      </c>
      <c r="C77" s="8">
        <f>13000+9000-3000</f>
        <v>19000</v>
      </c>
      <c r="D77" s="32">
        <v>9000</v>
      </c>
      <c r="E77" s="19">
        <f t="shared" si="2"/>
        <v>-10000</v>
      </c>
      <c r="F77" s="19">
        <f t="shared" si="3"/>
        <v>47.368421052631575</v>
      </c>
    </row>
    <row r="78" spans="1:6" ht="56.25" customHeight="1">
      <c r="A78" s="22" t="s">
        <v>39</v>
      </c>
      <c r="B78" s="24" t="s">
        <v>40</v>
      </c>
      <c r="C78" s="8">
        <v>1400000</v>
      </c>
      <c r="D78" s="8">
        <v>1400000</v>
      </c>
      <c r="E78" s="19">
        <f t="shared" si="2"/>
        <v>0</v>
      </c>
      <c r="F78" s="19">
        <f t="shared" si="3"/>
        <v>100</v>
      </c>
    </row>
    <row r="79" spans="1:6" ht="45" customHeight="1">
      <c r="A79" s="22" t="s">
        <v>115</v>
      </c>
      <c r="B79" s="28" t="s">
        <v>145</v>
      </c>
      <c r="C79" s="8">
        <f>C80</f>
        <v>27092.09</v>
      </c>
      <c r="D79" s="8">
        <f>D80</f>
        <v>10000</v>
      </c>
      <c r="E79" s="19">
        <f t="shared" si="2"/>
        <v>-17092.09</v>
      </c>
      <c r="F79" s="19">
        <f t="shared" si="3"/>
        <v>36.91114269884678</v>
      </c>
    </row>
    <row r="80" spans="1:6" ht="43.5" customHeight="1">
      <c r="A80" s="41" t="s">
        <v>116</v>
      </c>
      <c r="B80" s="28" t="s">
        <v>146</v>
      </c>
      <c r="C80" s="8">
        <f>C81</f>
        <v>27092.09</v>
      </c>
      <c r="D80" s="8">
        <f>D81</f>
        <v>10000</v>
      </c>
      <c r="E80" s="19">
        <f t="shared" si="2"/>
        <v>-17092.09</v>
      </c>
      <c r="F80" s="19">
        <f t="shared" si="3"/>
        <v>36.91114269884678</v>
      </c>
    </row>
    <row r="81" spans="1:6" ht="42" customHeight="1">
      <c r="A81" s="41" t="s">
        <v>117</v>
      </c>
      <c r="B81" s="28" t="s">
        <v>147</v>
      </c>
      <c r="C81" s="8">
        <f>SUM(C82:C83)</f>
        <v>27092.09</v>
      </c>
      <c r="D81" s="8">
        <f>SUM(D82:D83)</f>
        <v>10000</v>
      </c>
      <c r="E81" s="19">
        <f t="shared" si="2"/>
        <v>-17092.09</v>
      </c>
      <c r="F81" s="19">
        <f t="shared" si="3"/>
        <v>36.91114269884678</v>
      </c>
    </row>
    <row r="82" spans="1:7" ht="42" customHeight="1">
      <c r="A82" s="41" t="s">
        <v>118</v>
      </c>
      <c r="B82" s="28" t="s">
        <v>148</v>
      </c>
      <c r="C82" s="8">
        <f>24000-6907.91</f>
        <v>17092.09</v>
      </c>
      <c r="D82" s="32">
        <v>0</v>
      </c>
      <c r="E82" s="19">
        <f t="shared" si="2"/>
        <v>-17092.09</v>
      </c>
      <c r="F82" s="19">
        <f t="shared" si="3"/>
        <v>0</v>
      </c>
      <c r="G82" s="26"/>
    </row>
    <row r="83" spans="1:6" ht="46.5" customHeight="1">
      <c r="A83" s="41" t="s">
        <v>180</v>
      </c>
      <c r="B83" s="28" t="s">
        <v>148</v>
      </c>
      <c r="C83" s="8">
        <v>10000</v>
      </c>
      <c r="D83" s="8">
        <v>10000</v>
      </c>
      <c r="E83" s="19">
        <f t="shared" si="2"/>
        <v>0</v>
      </c>
      <c r="F83" s="19">
        <f t="shared" si="3"/>
        <v>100</v>
      </c>
    </row>
    <row r="84" spans="1:6" ht="68.25" customHeight="1">
      <c r="A84" s="29" t="s">
        <v>41</v>
      </c>
      <c r="B84" s="30" t="s">
        <v>286</v>
      </c>
      <c r="C84" s="33">
        <f>C85+C89</f>
        <v>1055296.3</v>
      </c>
      <c r="D84" s="33">
        <f>D85+D89</f>
        <v>350000</v>
      </c>
      <c r="E84" s="12">
        <f t="shared" si="2"/>
        <v>-705296.3</v>
      </c>
      <c r="F84" s="12">
        <f t="shared" si="3"/>
        <v>33.16604066554578</v>
      </c>
    </row>
    <row r="85" spans="1:6" ht="156" customHeight="1">
      <c r="A85" s="22" t="s">
        <v>42</v>
      </c>
      <c r="B85" s="24" t="s">
        <v>287</v>
      </c>
      <c r="C85" s="8">
        <f aca="true" t="shared" si="4" ref="C85:D87">C86</f>
        <v>426000</v>
      </c>
      <c r="D85" s="8">
        <f t="shared" si="4"/>
        <v>200000</v>
      </c>
      <c r="E85" s="19">
        <f t="shared" si="2"/>
        <v>-226000</v>
      </c>
      <c r="F85" s="19">
        <f t="shared" si="3"/>
        <v>46.948356807511736</v>
      </c>
    </row>
    <row r="86" spans="1:6" ht="195" customHeight="1">
      <c r="A86" s="22" t="s">
        <v>111</v>
      </c>
      <c r="B86" s="24" t="s">
        <v>288</v>
      </c>
      <c r="C86" s="8">
        <f t="shared" si="4"/>
        <v>426000</v>
      </c>
      <c r="D86" s="8">
        <f t="shared" si="4"/>
        <v>200000</v>
      </c>
      <c r="E86" s="19">
        <f t="shared" si="2"/>
        <v>-226000</v>
      </c>
      <c r="F86" s="19">
        <f t="shared" si="3"/>
        <v>46.948356807511736</v>
      </c>
    </row>
    <row r="87" spans="1:6" ht="207.75" customHeight="1">
      <c r="A87" s="22" t="s">
        <v>112</v>
      </c>
      <c r="B87" s="24" t="s">
        <v>289</v>
      </c>
      <c r="C87" s="8">
        <f t="shared" si="4"/>
        <v>426000</v>
      </c>
      <c r="D87" s="8">
        <f t="shared" si="4"/>
        <v>200000</v>
      </c>
      <c r="E87" s="19">
        <f t="shared" si="2"/>
        <v>-226000</v>
      </c>
      <c r="F87" s="19">
        <f t="shared" si="3"/>
        <v>46.948356807511736</v>
      </c>
    </row>
    <row r="88" spans="1:6" ht="204" customHeight="1">
      <c r="A88" s="22" t="s">
        <v>43</v>
      </c>
      <c r="B88" s="24" t="s">
        <v>290</v>
      </c>
      <c r="C88" s="8">
        <f>200000+50300+15000+160700</f>
        <v>426000</v>
      </c>
      <c r="D88" s="8">
        <v>200000</v>
      </c>
      <c r="E88" s="19">
        <f t="shared" si="2"/>
        <v>-226000</v>
      </c>
      <c r="F88" s="19">
        <f t="shared" si="3"/>
        <v>46.948356807511736</v>
      </c>
    </row>
    <row r="89" spans="1:6" ht="88.5" customHeight="1">
      <c r="A89" s="22" t="s">
        <v>44</v>
      </c>
      <c r="B89" s="28" t="s">
        <v>206</v>
      </c>
      <c r="C89" s="11">
        <f>C90+C95</f>
        <v>629296.3</v>
      </c>
      <c r="D89" s="11">
        <f>D90</f>
        <v>150000</v>
      </c>
      <c r="E89" s="19">
        <f t="shared" si="2"/>
        <v>-479296.30000000005</v>
      </c>
      <c r="F89" s="19">
        <f t="shared" si="3"/>
        <v>23.83614840894504</v>
      </c>
    </row>
    <row r="90" spans="1:6" ht="84" customHeight="1">
      <c r="A90" s="22" t="s">
        <v>62</v>
      </c>
      <c r="B90" s="37" t="s">
        <v>205</v>
      </c>
      <c r="C90" s="11">
        <f>C93+C91</f>
        <v>598700</v>
      </c>
      <c r="D90" s="11">
        <f>D93+D91</f>
        <v>150000</v>
      </c>
      <c r="E90" s="19">
        <f t="shared" si="2"/>
        <v>-448700</v>
      </c>
      <c r="F90" s="19">
        <f t="shared" si="3"/>
        <v>25.054284282612326</v>
      </c>
    </row>
    <row r="91" spans="1:6" ht="145.5" customHeight="1">
      <c r="A91" s="22" t="s">
        <v>193</v>
      </c>
      <c r="B91" s="28" t="s">
        <v>194</v>
      </c>
      <c r="C91" s="11">
        <f>C92</f>
        <v>440000</v>
      </c>
      <c r="D91" s="11">
        <f>D92</f>
        <v>50000</v>
      </c>
      <c r="E91" s="19">
        <f t="shared" si="2"/>
        <v>-390000</v>
      </c>
      <c r="F91" s="19">
        <f t="shared" si="3"/>
        <v>11.363636363636363</v>
      </c>
    </row>
    <row r="92" spans="1:6" ht="140.25" customHeight="1">
      <c r="A92" s="22" t="s">
        <v>195</v>
      </c>
      <c r="B92" s="28" t="s">
        <v>194</v>
      </c>
      <c r="C92" s="11">
        <f>50000+390000</f>
        <v>440000</v>
      </c>
      <c r="D92" s="11">
        <v>50000</v>
      </c>
      <c r="E92" s="19">
        <f t="shared" si="2"/>
        <v>-390000</v>
      </c>
      <c r="F92" s="19">
        <f t="shared" si="3"/>
        <v>11.363636363636363</v>
      </c>
    </row>
    <row r="93" spans="1:6" ht="102.75" customHeight="1">
      <c r="A93" s="42" t="s">
        <v>130</v>
      </c>
      <c r="B93" s="37" t="s">
        <v>179</v>
      </c>
      <c r="C93" s="11">
        <f>C94</f>
        <v>158700</v>
      </c>
      <c r="D93" s="11">
        <f>D94</f>
        <v>100000</v>
      </c>
      <c r="E93" s="19">
        <f t="shared" si="2"/>
        <v>-58700</v>
      </c>
      <c r="F93" s="19">
        <f t="shared" si="3"/>
        <v>63.011972274732194</v>
      </c>
    </row>
    <row r="94" spans="1:6" ht="102.75" customHeight="1">
      <c r="A94" s="42" t="s">
        <v>129</v>
      </c>
      <c r="B94" s="37" t="s">
        <v>179</v>
      </c>
      <c r="C94" s="11">
        <f>100000+38000+20700</f>
        <v>158700</v>
      </c>
      <c r="D94" s="32">
        <v>100000</v>
      </c>
      <c r="E94" s="19">
        <f t="shared" si="2"/>
        <v>-58700</v>
      </c>
      <c r="F94" s="19">
        <f t="shared" si="3"/>
        <v>63.011972274732194</v>
      </c>
    </row>
    <row r="95" spans="1:6" ht="118.5" customHeight="1">
      <c r="A95" s="42" t="s">
        <v>282</v>
      </c>
      <c r="B95" s="37" t="s">
        <v>283</v>
      </c>
      <c r="C95" s="11">
        <f>C96</f>
        <v>30596.3</v>
      </c>
      <c r="D95" s="11">
        <f>D96</f>
        <v>0</v>
      </c>
      <c r="E95" s="19">
        <f t="shared" si="2"/>
        <v>-30596.3</v>
      </c>
      <c r="F95" s="19">
        <f t="shared" si="3"/>
        <v>0</v>
      </c>
    </row>
    <row r="96" spans="1:6" ht="121.5" customHeight="1">
      <c r="A96" s="42" t="s">
        <v>278</v>
      </c>
      <c r="B96" s="37" t="s">
        <v>280</v>
      </c>
      <c r="C96" s="11">
        <f>C97</f>
        <v>30596.3</v>
      </c>
      <c r="D96" s="11">
        <f>D97</f>
        <v>0</v>
      </c>
      <c r="E96" s="19">
        <f t="shared" si="2"/>
        <v>-30596.3</v>
      </c>
      <c r="F96" s="19">
        <f t="shared" si="3"/>
        <v>0</v>
      </c>
    </row>
    <row r="97" spans="1:6" ht="118.5" customHeight="1">
      <c r="A97" s="42" t="s">
        <v>279</v>
      </c>
      <c r="B97" s="37" t="s">
        <v>280</v>
      </c>
      <c r="C97" s="11">
        <v>30596.3</v>
      </c>
      <c r="D97" s="39">
        <v>0</v>
      </c>
      <c r="E97" s="19">
        <f t="shared" si="2"/>
        <v>-30596.3</v>
      </c>
      <c r="F97" s="19">
        <f t="shared" si="3"/>
        <v>0</v>
      </c>
    </row>
    <row r="98" spans="1:6" ht="37.5">
      <c r="A98" s="29" t="s">
        <v>45</v>
      </c>
      <c r="B98" s="30" t="s">
        <v>149</v>
      </c>
      <c r="C98" s="33">
        <f>C99+C104+C117+C114+C111+C109</f>
        <v>807505.24</v>
      </c>
      <c r="D98" s="33">
        <f>D99+D104+D117+D114+D111+D109</f>
        <v>501000</v>
      </c>
      <c r="E98" s="12">
        <f t="shared" si="2"/>
        <v>-306505.24</v>
      </c>
      <c r="F98" s="12">
        <f t="shared" si="3"/>
        <v>62.0429410464259</v>
      </c>
    </row>
    <row r="99" spans="1:6" ht="56.25">
      <c r="A99" s="22" t="s">
        <v>46</v>
      </c>
      <c r="B99" s="28" t="s">
        <v>8</v>
      </c>
      <c r="C99" s="8">
        <f>C100+C102</f>
        <v>9199.96</v>
      </c>
      <c r="D99" s="8">
        <f>D100+D102</f>
        <v>10000</v>
      </c>
      <c r="E99" s="19">
        <f t="shared" si="2"/>
        <v>800.0400000000009</v>
      </c>
      <c r="F99" s="19">
        <f t="shared" si="3"/>
        <v>108.69612476575988</v>
      </c>
    </row>
    <row r="100" spans="1:6" ht="159.75" customHeight="1">
      <c r="A100" s="22" t="s">
        <v>113</v>
      </c>
      <c r="B100" s="44" t="s">
        <v>204</v>
      </c>
      <c r="C100" s="8">
        <f>C101</f>
        <v>8950</v>
      </c>
      <c r="D100" s="8">
        <f>D101</f>
        <v>10000</v>
      </c>
      <c r="E100" s="19">
        <f t="shared" si="2"/>
        <v>1050</v>
      </c>
      <c r="F100" s="19">
        <f t="shared" si="3"/>
        <v>111.73184357541899</v>
      </c>
    </row>
    <row r="101" spans="1:6" ht="164.25" customHeight="1">
      <c r="A101" s="22" t="s">
        <v>84</v>
      </c>
      <c r="B101" s="44" t="s">
        <v>204</v>
      </c>
      <c r="C101" s="45">
        <f>10000-1000-50</f>
        <v>8950</v>
      </c>
      <c r="D101" s="45">
        <v>10000</v>
      </c>
      <c r="E101" s="19">
        <f t="shared" si="2"/>
        <v>1050</v>
      </c>
      <c r="F101" s="19">
        <f t="shared" si="3"/>
        <v>111.73184357541899</v>
      </c>
    </row>
    <row r="102" spans="1:6" ht="128.25" customHeight="1">
      <c r="A102" s="22" t="s">
        <v>260</v>
      </c>
      <c r="B102" s="44" t="s">
        <v>263</v>
      </c>
      <c r="C102" s="45">
        <f>C103</f>
        <v>249.96</v>
      </c>
      <c r="D102" s="45">
        <f>D103</f>
        <v>0</v>
      </c>
      <c r="E102" s="19">
        <f t="shared" si="2"/>
        <v>-249.96</v>
      </c>
      <c r="F102" s="19">
        <f t="shared" si="3"/>
        <v>0</v>
      </c>
    </row>
    <row r="103" spans="1:6" ht="126.75" customHeight="1">
      <c r="A103" s="22" t="s">
        <v>261</v>
      </c>
      <c r="B103" s="44" t="s">
        <v>262</v>
      </c>
      <c r="C103" s="45">
        <f>199.96+50</f>
        <v>249.96</v>
      </c>
      <c r="D103" s="45">
        <v>0</v>
      </c>
      <c r="E103" s="19">
        <f t="shared" si="2"/>
        <v>-249.96</v>
      </c>
      <c r="F103" s="19">
        <f t="shared" si="3"/>
        <v>0</v>
      </c>
    </row>
    <row r="104" spans="1:6" ht="243.75" customHeight="1">
      <c r="A104" s="22" t="s">
        <v>47</v>
      </c>
      <c r="B104" s="24" t="s">
        <v>73</v>
      </c>
      <c r="C104" s="38">
        <f>C107+C105</f>
        <v>48000</v>
      </c>
      <c r="D104" s="38">
        <f>D107+D105</f>
        <v>48000</v>
      </c>
      <c r="E104" s="19">
        <f t="shared" si="2"/>
        <v>0</v>
      </c>
      <c r="F104" s="19">
        <f t="shared" si="3"/>
        <v>100</v>
      </c>
    </row>
    <row r="105" spans="1:6" ht="78.75" customHeight="1">
      <c r="A105" s="22" t="s">
        <v>150</v>
      </c>
      <c r="B105" s="37" t="s">
        <v>151</v>
      </c>
      <c r="C105" s="38">
        <f>C106</f>
        <v>3000</v>
      </c>
      <c r="D105" s="38">
        <f>D106</f>
        <v>3000</v>
      </c>
      <c r="E105" s="19">
        <f t="shared" si="2"/>
        <v>0</v>
      </c>
      <c r="F105" s="19">
        <f t="shared" si="3"/>
        <v>100</v>
      </c>
    </row>
    <row r="106" spans="1:6" ht="81.75" customHeight="1">
      <c r="A106" s="22" t="s">
        <v>152</v>
      </c>
      <c r="B106" s="37" t="s">
        <v>151</v>
      </c>
      <c r="C106" s="38">
        <v>3000</v>
      </c>
      <c r="D106" s="38">
        <v>3000</v>
      </c>
      <c r="E106" s="19">
        <f t="shared" si="2"/>
        <v>0</v>
      </c>
      <c r="F106" s="19">
        <f t="shared" si="3"/>
        <v>100</v>
      </c>
    </row>
    <row r="107" spans="1:6" ht="39" customHeight="1">
      <c r="A107" s="22" t="s">
        <v>48</v>
      </c>
      <c r="B107" s="28" t="s">
        <v>9</v>
      </c>
      <c r="C107" s="38">
        <f>C108</f>
        <v>45000</v>
      </c>
      <c r="D107" s="38">
        <f>D108</f>
        <v>45000</v>
      </c>
      <c r="E107" s="19">
        <f t="shared" si="2"/>
        <v>0</v>
      </c>
      <c r="F107" s="19">
        <f t="shared" si="3"/>
        <v>100</v>
      </c>
    </row>
    <row r="108" spans="1:6" ht="38.25" customHeight="1">
      <c r="A108" s="22" t="s">
        <v>49</v>
      </c>
      <c r="B108" s="28" t="s">
        <v>9</v>
      </c>
      <c r="C108" s="38">
        <v>45000</v>
      </c>
      <c r="D108" s="38">
        <v>45000</v>
      </c>
      <c r="E108" s="19">
        <f t="shared" si="2"/>
        <v>0</v>
      </c>
      <c r="F108" s="19">
        <f t="shared" si="3"/>
        <v>100</v>
      </c>
    </row>
    <row r="109" spans="1:6" ht="120" customHeight="1">
      <c r="A109" s="22" t="s">
        <v>242</v>
      </c>
      <c r="B109" s="28" t="s">
        <v>243</v>
      </c>
      <c r="C109" s="38">
        <f>C110</f>
        <v>7000</v>
      </c>
      <c r="D109" s="38">
        <f>D110</f>
        <v>0</v>
      </c>
      <c r="E109" s="19">
        <f t="shared" si="2"/>
        <v>-7000</v>
      </c>
      <c r="F109" s="19">
        <f t="shared" si="3"/>
        <v>0</v>
      </c>
    </row>
    <row r="110" spans="1:6" ht="130.5" customHeight="1">
      <c r="A110" s="22" t="s">
        <v>244</v>
      </c>
      <c r="B110" s="28" t="s">
        <v>243</v>
      </c>
      <c r="C110" s="38">
        <f>6000+1000</f>
        <v>7000</v>
      </c>
      <c r="D110" s="38">
        <v>0</v>
      </c>
      <c r="E110" s="19">
        <f t="shared" si="2"/>
        <v>-7000</v>
      </c>
      <c r="F110" s="19">
        <f t="shared" si="3"/>
        <v>0</v>
      </c>
    </row>
    <row r="111" spans="1:6" ht="123" customHeight="1">
      <c r="A111" s="22" t="s">
        <v>196</v>
      </c>
      <c r="B111" s="28" t="s">
        <v>198</v>
      </c>
      <c r="C111" s="38">
        <f>C112</f>
        <v>3000</v>
      </c>
      <c r="D111" s="38">
        <f>D112</f>
        <v>3000</v>
      </c>
      <c r="E111" s="19">
        <f t="shared" si="2"/>
        <v>0</v>
      </c>
      <c r="F111" s="19">
        <f t="shared" si="3"/>
        <v>100</v>
      </c>
    </row>
    <row r="112" spans="1:6" ht="149.25" customHeight="1">
      <c r="A112" s="22" t="s">
        <v>197</v>
      </c>
      <c r="B112" s="28" t="s">
        <v>199</v>
      </c>
      <c r="C112" s="38">
        <f>C113</f>
        <v>3000</v>
      </c>
      <c r="D112" s="38">
        <f>D113</f>
        <v>3000</v>
      </c>
      <c r="E112" s="19">
        <f t="shared" si="2"/>
        <v>0</v>
      </c>
      <c r="F112" s="19">
        <f t="shared" si="3"/>
        <v>100</v>
      </c>
    </row>
    <row r="113" spans="1:6" ht="149.25" customHeight="1">
      <c r="A113" s="22" t="s">
        <v>200</v>
      </c>
      <c r="B113" s="28" t="s">
        <v>199</v>
      </c>
      <c r="C113" s="38">
        <v>3000</v>
      </c>
      <c r="D113" s="38">
        <v>3000</v>
      </c>
      <c r="E113" s="19">
        <f t="shared" si="2"/>
        <v>0</v>
      </c>
      <c r="F113" s="19">
        <f t="shared" si="3"/>
        <v>100</v>
      </c>
    </row>
    <row r="114" spans="1:6" ht="136.5" customHeight="1">
      <c r="A114" s="22" t="s">
        <v>85</v>
      </c>
      <c r="B114" s="28" t="s">
        <v>86</v>
      </c>
      <c r="C114" s="11">
        <f>C115+C116</f>
        <v>10000</v>
      </c>
      <c r="D114" s="11">
        <f>D115+D116</f>
        <v>10000</v>
      </c>
      <c r="E114" s="19">
        <f t="shared" si="2"/>
        <v>0</v>
      </c>
      <c r="F114" s="19">
        <f t="shared" si="3"/>
        <v>100</v>
      </c>
    </row>
    <row r="115" spans="1:6" ht="135" customHeight="1">
      <c r="A115" s="22" t="s">
        <v>87</v>
      </c>
      <c r="B115" s="28" t="s">
        <v>86</v>
      </c>
      <c r="C115" s="11">
        <f>10000-2000</f>
        <v>8000</v>
      </c>
      <c r="D115" s="11">
        <v>8000</v>
      </c>
      <c r="E115" s="19">
        <f t="shared" si="2"/>
        <v>0</v>
      </c>
      <c r="F115" s="19">
        <f t="shared" si="3"/>
        <v>100</v>
      </c>
    </row>
    <row r="116" spans="1:6" ht="135" customHeight="1">
      <c r="A116" s="22" t="s">
        <v>281</v>
      </c>
      <c r="B116" s="28" t="s">
        <v>86</v>
      </c>
      <c r="C116" s="11">
        <v>2000</v>
      </c>
      <c r="D116" s="11">
        <v>2000</v>
      </c>
      <c r="E116" s="19">
        <f t="shared" si="2"/>
        <v>0</v>
      </c>
      <c r="F116" s="19">
        <f t="shared" si="3"/>
        <v>100</v>
      </c>
    </row>
    <row r="117" spans="1:6" ht="56.25">
      <c r="A117" s="22" t="s">
        <v>50</v>
      </c>
      <c r="B117" s="28" t="s">
        <v>153</v>
      </c>
      <c r="C117" s="38">
        <f>C118</f>
        <v>730305.28</v>
      </c>
      <c r="D117" s="38">
        <f>D118</f>
        <v>430000</v>
      </c>
      <c r="E117" s="19">
        <f t="shared" si="2"/>
        <v>-300305.28</v>
      </c>
      <c r="F117" s="19">
        <f t="shared" si="3"/>
        <v>58.87948667165599</v>
      </c>
    </row>
    <row r="118" spans="1:6" ht="87.75" customHeight="1">
      <c r="A118" s="22" t="s">
        <v>51</v>
      </c>
      <c r="B118" s="28" t="s">
        <v>154</v>
      </c>
      <c r="C118" s="38">
        <f>C119+C123+C124+C120+C122+C121</f>
        <v>730305.28</v>
      </c>
      <c r="D118" s="38">
        <f>D119+D123+D124+D120+D122+D121</f>
        <v>430000</v>
      </c>
      <c r="E118" s="19">
        <f t="shared" si="2"/>
        <v>-300305.28</v>
      </c>
      <c r="F118" s="19">
        <f t="shared" si="3"/>
        <v>58.87948667165599</v>
      </c>
    </row>
    <row r="119" spans="1:6" ht="84" customHeight="1">
      <c r="A119" s="22" t="s">
        <v>52</v>
      </c>
      <c r="B119" s="28" t="s">
        <v>155</v>
      </c>
      <c r="C119" s="11">
        <f>160000-10000</f>
        <v>150000</v>
      </c>
      <c r="D119" s="11">
        <v>160000</v>
      </c>
      <c r="E119" s="19">
        <f t="shared" si="2"/>
        <v>10000</v>
      </c>
      <c r="F119" s="19">
        <f t="shared" si="3"/>
        <v>106.66666666666667</v>
      </c>
    </row>
    <row r="120" spans="1:6" ht="84" customHeight="1">
      <c r="A120" s="22" t="s">
        <v>207</v>
      </c>
      <c r="B120" s="28" t="s">
        <v>155</v>
      </c>
      <c r="C120" s="11">
        <f>10000+197800.04+35000+97455.24</f>
        <v>340255.28</v>
      </c>
      <c r="D120" s="11">
        <v>10000</v>
      </c>
      <c r="E120" s="19">
        <f t="shared" si="2"/>
        <v>-330255.28</v>
      </c>
      <c r="F120" s="19">
        <f t="shared" si="3"/>
        <v>2.938969822892976</v>
      </c>
    </row>
    <row r="121" spans="1:6" ht="84" customHeight="1">
      <c r="A121" s="22" t="s">
        <v>245</v>
      </c>
      <c r="B121" s="28" t="s">
        <v>155</v>
      </c>
      <c r="C121" s="11">
        <v>5050</v>
      </c>
      <c r="D121" s="11">
        <v>0</v>
      </c>
      <c r="E121" s="19">
        <f t="shared" si="2"/>
        <v>-5050</v>
      </c>
      <c r="F121" s="19">
        <f t="shared" si="3"/>
        <v>0</v>
      </c>
    </row>
    <row r="122" spans="1:6" ht="84" customHeight="1">
      <c r="A122" s="22" t="s">
        <v>208</v>
      </c>
      <c r="B122" s="28" t="s">
        <v>155</v>
      </c>
      <c r="C122" s="11">
        <v>5000</v>
      </c>
      <c r="D122" s="11">
        <v>5000</v>
      </c>
      <c r="E122" s="19">
        <f t="shared" si="2"/>
        <v>0</v>
      </c>
      <c r="F122" s="19">
        <f t="shared" si="3"/>
        <v>100</v>
      </c>
    </row>
    <row r="123" spans="1:6" ht="76.5" customHeight="1">
      <c r="A123" s="22" t="s">
        <v>53</v>
      </c>
      <c r="B123" s="28" t="s">
        <v>63</v>
      </c>
      <c r="C123" s="11">
        <v>220000</v>
      </c>
      <c r="D123" s="32">
        <v>220000</v>
      </c>
      <c r="E123" s="19">
        <f t="shared" si="2"/>
        <v>0</v>
      </c>
      <c r="F123" s="19">
        <f t="shared" si="3"/>
        <v>100</v>
      </c>
    </row>
    <row r="124" spans="1:6" ht="76.5" customHeight="1">
      <c r="A124" s="22" t="s">
        <v>181</v>
      </c>
      <c r="B124" s="28" t="s">
        <v>63</v>
      </c>
      <c r="C124" s="11">
        <f>35000-25000</f>
        <v>10000</v>
      </c>
      <c r="D124" s="11">
        <v>35000</v>
      </c>
      <c r="E124" s="19">
        <f t="shared" si="2"/>
        <v>25000</v>
      </c>
      <c r="F124" s="19">
        <f t="shared" si="3"/>
        <v>350</v>
      </c>
    </row>
    <row r="125" spans="1:6" s="9" customFormat="1" ht="38.25" customHeight="1" hidden="1">
      <c r="A125" s="29" t="s">
        <v>131</v>
      </c>
      <c r="B125" s="30" t="s">
        <v>132</v>
      </c>
      <c r="C125" s="20">
        <v>0</v>
      </c>
      <c r="D125" s="20">
        <v>0</v>
      </c>
      <c r="E125" s="19">
        <f t="shared" si="2"/>
        <v>0</v>
      </c>
      <c r="F125" s="19" t="e">
        <f t="shared" si="3"/>
        <v>#DIV/0!</v>
      </c>
    </row>
    <row r="126" spans="1:6" s="9" customFormat="1" ht="38.25" customHeight="1">
      <c r="A126" s="29" t="s">
        <v>246</v>
      </c>
      <c r="B126" s="30" t="s">
        <v>247</v>
      </c>
      <c r="C126" s="20">
        <f aca="true" t="shared" si="5" ref="C126:D128">C127</f>
        <v>9800</v>
      </c>
      <c r="D126" s="20">
        <f t="shared" si="5"/>
        <v>0</v>
      </c>
      <c r="E126" s="12">
        <f t="shared" si="2"/>
        <v>-9800</v>
      </c>
      <c r="F126" s="12">
        <f t="shared" si="3"/>
        <v>0</v>
      </c>
    </row>
    <row r="127" spans="1:6" s="9" customFormat="1" ht="38.25" customHeight="1">
      <c r="A127" s="22" t="s">
        <v>248</v>
      </c>
      <c r="B127" s="28" t="s">
        <v>249</v>
      </c>
      <c r="C127" s="11">
        <f t="shared" si="5"/>
        <v>9800</v>
      </c>
      <c r="D127" s="11">
        <f t="shared" si="5"/>
        <v>0</v>
      </c>
      <c r="E127" s="19">
        <f t="shared" si="2"/>
        <v>-9800</v>
      </c>
      <c r="F127" s="19">
        <f t="shared" si="3"/>
        <v>0</v>
      </c>
    </row>
    <row r="128" spans="1:6" s="9" customFormat="1" ht="38.25" customHeight="1">
      <c r="A128" s="46" t="s">
        <v>250</v>
      </c>
      <c r="B128" s="28" t="s">
        <v>251</v>
      </c>
      <c r="C128" s="11">
        <f t="shared" si="5"/>
        <v>9800</v>
      </c>
      <c r="D128" s="11">
        <f t="shared" si="5"/>
        <v>0</v>
      </c>
      <c r="E128" s="19">
        <f t="shared" si="2"/>
        <v>-9800</v>
      </c>
      <c r="F128" s="19">
        <f t="shared" si="3"/>
        <v>0</v>
      </c>
    </row>
    <row r="129" spans="1:6" s="9" customFormat="1" ht="38.25" customHeight="1">
      <c r="A129" s="46" t="s">
        <v>252</v>
      </c>
      <c r="B129" s="28" t="s">
        <v>251</v>
      </c>
      <c r="C129" s="11">
        <v>9800</v>
      </c>
      <c r="D129" s="11">
        <v>0</v>
      </c>
      <c r="E129" s="19">
        <f t="shared" si="2"/>
        <v>-9800</v>
      </c>
      <c r="F129" s="19">
        <f t="shared" si="3"/>
        <v>0</v>
      </c>
    </row>
    <row r="130" spans="1:6" ht="42" customHeight="1">
      <c r="A130" s="29" t="s">
        <v>54</v>
      </c>
      <c r="B130" s="31" t="s">
        <v>269</v>
      </c>
      <c r="C130" s="21">
        <f>C131+C175+C178</f>
        <v>258166317.54999998</v>
      </c>
      <c r="D130" s="21">
        <f>D131+D175</f>
        <v>236254761.66</v>
      </c>
      <c r="E130" s="12">
        <f t="shared" si="2"/>
        <v>-21911555.889999986</v>
      </c>
      <c r="F130" s="12">
        <f t="shared" si="3"/>
        <v>91.51262019850583</v>
      </c>
    </row>
    <row r="131" spans="1:6" ht="84" customHeight="1">
      <c r="A131" s="29" t="s">
        <v>72</v>
      </c>
      <c r="B131" s="31" t="s">
        <v>270</v>
      </c>
      <c r="C131" s="21">
        <f>C132+C139+C156+C171</f>
        <v>258500971.82</v>
      </c>
      <c r="D131" s="21">
        <f>D132+D139+D156</f>
        <v>236254761.66</v>
      </c>
      <c r="E131" s="12">
        <f t="shared" si="2"/>
        <v>-22246210.159999996</v>
      </c>
      <c r="F131" s="12">
        <f t="shared" si="3"/>
        <v>91.39414834560446</v>
      </c>
    </row>
    <row r="132" spans="1:6" ht="46.5" customHeight="1">
      <c r="A132" s="29" t="s">
        <v>297</v>
      </c>
      <c r="B132" s="30" t="s">
        <v>257</v>
      </c>
      <c r="C132" s="21">
        <f>C133+C136</f>
        <v>112243310</v>
      </c>
      <c r="D132" s="21">
        <f>D133+D136</f>
        <v>111306700</v>
      </c>
      <c r="E132" s="12">
        <f t="shared" si="2"/>
        <v>-936610</v>
      </c>
      <c r="F132" s="12">
        <f t="shared" si="3"/>
        <v>99.1655538312261</v>
      </c>
    </row>
    <row r="133" spans="1:6" ht="42.75" customHeight="1">
      <c r="A133" s="22" t="s">
        <v>298</v>
      </c>
      <c r="B133" s="28" t="s">
        <v>156</v>
      </c>
      <c r="C133" s="8">
        <f>C134</f>
        <v>104359500</v>
      </c>
      <c r="D133" s="8">
        <f>D134</f>
        <v>101531500</v>
      </c>
      <c r="E133" s="19">
        <f t="shared" si="2"/>
        <v>-2828000</v>
      </c>
      <c r="F133" s="19">
        <f t="shared" si="3"/>
        <v>97.29013649931247</v>
      </c>
    </row>
    <row r="134" spans="1:6" ht="63.75" customHeight="1">
      <c r="A134" s="22" t="s">
        <v>299</v>
      </c>
      <c r="B134" s="28" t="s">
        <v>157</v>
      </c>
      <c r="C134" s="8">
        <f>C135</f>
        <v>104359500</v>
      </c>
      <c r="D134" s="8">
        <f>D135</f>
        <v>101531500</v>
      </c>
      <c r="E134" s="19">
        <f t="shared" si="2"/>
        <v>-2828000</v>
      </c>
      <c r="F134" s="19">
        <f t="shared" si="3"/>
        <v>97.29013649931247</v>
      </c>
    </row>
    <row r="135" spans="1:6" ht="60.75" customHeight="1">
      <c r="A135" s="22" t="s">
        <v>300</v>
      </c>
      <c r="B135" s="28" t="s">
        <v>157</v>
      </c>
      <c r="C135" s="8">
        <v>104359500</v>
      </c>
      <c r="D135" s="32">
        <v>101531500</v>
      </c>
      <c r="E135" s="19">
        <f t="shared" si="2"/>
        <v>-2828000</v>
      </c>
      <c r="F135" s="19">
        <f t="shared" si="3"/>
        <v>97.29013649931247</v>
      </c>
    </row>
    <row r="136" spans="1:6" ht="60.75" customHeight="1">
      <c r="A136" s="22" t="s">
        <v>301</v>
      </c>
      <c r="B136" s="28" t="s">
        <v>256</v>
      </c>
      <c r="C136" s="8">
        <f>C137</f>
        <v>7883810</v>
      </c>
      <c r="D136" s="8">
        <f>D137</f>
        <v>9775200</v>
      </c>
      <c r="E136" s="19">
        <f aca="true" t="shared" si="6" ref="E136:E183">D136-C136</f>
        <v>1891390</v>
      </c>
      <c r="F136" s="19">
        <f aca="true" t="shared" si="7" ref="F136:F183">D136/C136*100</f>
        <v>123.99081154923826</v>
      </c>
    </row>
    <row r="137" spans="1:6" ht="80.25" customHeight="1">
      <c r="A137" s="22" t="s">
        <v>302</v>
      </c>
      <c r="B137" s="28" t="s">
        <v>255</v>
      </c>
      <c r="C137" s="8">
        <f>C138</f>
        <v>7883810</v>
      </c>
      <c r="D137" s="8">
        <f>D138</f>
        <v>9775200</v>
      </c>
      <c r="E137" s="19">
        <f t="shared" si="6"/>
        <v>1891390</v>
      </c>
      <c r="F137" s="19">
        <f t="shared" si="7"/>
        <v>123.99081154923826</v>
      </c>
    </row>
    <row r="138" spans="1:6" ht="80.25" customHeight="1">
      <c r="A138" s="22" t="s">
        <v>303</v>
      </c>
      <c r="B138" s="28" t="s">
        <v>255</v>
      </c>
      <c r="C138" s="8">
        <f>4817260+3066550</f>
        <v>7883810</v>
      </c>
      <c r="D138" s="32">
        <v>9775200</v>
      </c>
      <c r="E138" s="19">
        <f t="shared" si="6"/>
        <v>1891390</v>
      </c>
      <c r="F138" s="19">
        <f t="shared" si="7"/>
        <v>123.99081154923826</v>
      </c>
    </row>
    <row r="139" spans="1:6" s="9" customFormat="1" ht="66.75" customHeight="1">
      <c r="A139" s="29" t="s">
        <v>304</v>
      </c>
      <c r="B139" s="31" t="s">
        <v>271</v>
      </c>
      <c r="C139" s="21">
        <f>C152+C149+C143+C146+C140</f>
        <v>29628440.130000003</v>
      </c>
      <c r="D139" s="21">
        <f>D152+D149+D143+D146+D140</f>
        <v>7739195.8100000005</v>
      </c>
      <c r="E139" s="12">
        <f t="shared" si="6"/>
        <v>-21889244.32</v>
      </c>
      <c r="F139" s="12">
        <f t="shared" si="7"/>
        <v>26.120834495649838</v>
      </c>
    </row>
    <row r="140" spans="1:6" s="9" customFormat="1" ht="79.5" customHeight="1">
      <c r="A140" s="22" t="s">
        <v>266</v>
      </c>
      <c r="B140" s="24" t="s">
        <v>265</v>
      </c>
      <c r="C140" s="8">
        <f>C141</f>
        <v>9890345</v>
      </c>
      <c r="D140" s="8">
        <f>D141</f>
        <v>0</v>
      </c>
      <c r="E140" s="19">
        <f t="shared" si="6"/>
        <v>-9890345</v>
      </c>
      <c r="F140" s="19">
        <f t="shared" si="7"/>
        <v>0</v>
      </c>
    </row>
    <row r="141" spans="1:6" s="9" customFormat="1" ht="87" customHeight="1">
      <c r="A141" s="22" t="s">
        <v>264</v>
      </c>
      <c r="B141" s="24" t="s">
        <v>267</v>
      </c>
      <c r="C141" s="8">
        <f>C142</f>
        <v>9890345</v>
      </c>
      <c r="D141" s="8">
        <f>D142</f>
        <v>0</v>
      </c>
      <c r="E141" s="19">
        <f t="shared" si="6"/>
        <v>-9890345</v>
      </c>
      <c r="F141" s="19">
        <f t="shared" si="7"/>
        <v>0</v>
      </c>
    </row>
    <row r="142" spans="1:6" s="9" customFormat="1" ht="87" customHeight="1">
      <c r="A142" s="22" t="s">
        <v>268</v>
      </c>
      <c r="B142" s="24" t="s">
        <v>267</v>
      </c>
      <c r="C142" s="8">
        <v>9890345</v>
      </c>
      <c r="D142" s="8">
        <v>0</v>
      </c>
      <c r="E142" s="19">
        <f t="shared" si="6"/>
        <v>-9890345</v>
      </c>
      <c r="F142" s="19">
        <f t="shared" si="7"/>
        <v>0</v>
      </c>
    </row>
    <row r="143" spans="1:6" s="9" customFormat="1" ht="98.25" customHeight="1">
      <c r="A143" s="43" t="s">
        <v>215</v>
      </c>
      <c r="B143" s="37" t="s">
        <v>216</v>
      </c>
      <c r="C143" s="8">
        <f>C144</f>
        <v>1914021.6</v>
      </c>
      <c r="D143" s="8">
        <f>D144</f>
        <v>0</v>
      </c>
      <c r="E143" s="19">
        <f t="shared" si="6"/>
        <v>-1914021.6</v>
      </c>
      <c r="F143" s="19">
        <f t="shared" si="7"/>
        <v>0</v>
      </c>
    </row>
    <row r="144" spans="1:6" s="9" customFormat="1" ht="118.5" customHeight="1">
      <c r="A144" s="43" t="s">
        <v>213</v>
      </c>
      <c r="B144" s="37" t="s">
        <v>217</v>
      </c>
      <c r="C144" s="8">
        <f>C145</f>
        <v>1914021.6</v>
      </c>
      <c r="D144" s="8">
        <f>D145</f>
        <v>0</v>
      </c>
      <c r="E144" s="19">
        <f t="shared" si="6"/>
        <v>-1914021.6</v>
      </c>
      <c r="F144" s="19">
        <f t="shared" si="7"/>
        <v>0</v>
      </c>
    </row>
    <row r="145" spans="1:6" s="9" customFormat="1" ht="116.25" customHeight="1">
      <c r="A145" s="43" t="s">
        <v>214</v>
      </c>
      <c r="B145" s="37" t="s">
        <v>217</v>
      </c>
      <c r="C145" s="8">
        <v>1914021.6</v>
      </c>
      <c r="D145" s="8">
        <v>0</v>
      </c>
      <c r="E145" s="19">
        <f t="shared" si="6"/>
        <v>-1914021.6</v>
      </c>
      <c r="F145" s="19">
        <f t="shared" si="7"/>
        <v>0</v>
      </c>
    </row>
    <row r="146" spans="1:6" s="9" customFormat="1" ht="66.75" customHeight="1">
      <c r="A146" s="43" t="s">
        <v>234</v>
      </c>
      <c r="B146" s="37" t="s">
        <v>254</v>
      </c>
      <c r="C146" s="8">
        <f>C147</f>
        <v>362492.95</v>
      </c>
      <c r="D146" s="8">
        <f>D147</f>
        <v>0</v>
      </c>
      <c r="E146" s="19">
        <f t="shared" si="6"/>
        <v>-362492.95</v>
      </c>
      <c r="F146" s="19">
        <f t="shared" si="7"/>
        <v>0</v>
      </c>
    </row>
    <row r="147" spans="1:6" s="9" customFormat="1" ht="61.5" customHeight="1">
      <c r="A147" s="43" t="s">
        <v>235</v>
      </c>
      <c r="B147" s="37" t="s">
        <v>253</v>
      </c>
      <c r="C147" s="8">
        <f>C148</f>
        <v>362492.95</v>
      </c>
      <c r="D147" s="8">
        <f>D148</f>
        <v>0</v>
      </c>
      <c r="E147" s="19">
        <f t="shared" si="6"/>
        <v>-362492.95</v>
      </c>
      <c r="F147" s="19">
        <f t="shared" si="7"/>
        <v>0</v>
      </c>
    </row>
    <row r="148" spans="1:6" s="9" customFormat="1" ht="64.5" customHeight="1">
      <c r="A148" s="43" t="s">
        <v>233</v>
      </c>
      <c r="B148" s="37" t="s">
        <v>253</v>
      </c>
      <c r="C148" s="8">
        <v>362492.95</v>
      </c>
      <c r="D148" s="8">
        <v>0</v>
      </c>
      <c r="E148" s="19">
        <f t="shared" si="6"/>
        <v>-362492.95</v>
      </c>
      <c r="F148" s="19">
        <f t="shared" si="7"/>
        <v>0</v>
      </c>
    </row>
    <row r="149" spans="1:6" s="9" customFormat="1" ht="53.25" customHeight="1">
      <c r="A149" s="43" t="s">
        <v>182</v>
      </c>
      <c r="B149" s="37" t="s">
        <v>203</v>
      </c>
      <c r="C149" s="8">
        <f>C150</f>
        <v>58693.6</v>
      </c>
      <c r="D149" s="8">
        <f>D150</f>
        <v>0</v>
      </c>
      <c r="E149" s="19">
        <f t="shared" si="6"/>
        <v>-58693.6</v>
      </c>
      <c r="F149" s="19">
        <f t="shared" si="7"/>
        <v>0</v>
      </c>
    </row>
    <row r="150" spans="1:6" s="9" customFormat="1" ht="69" customHeight="1">
      <c r="A150" s="43" t="s">
        <v>183</v>
      </c>
      <c r="B150" s="37" t="s">
        <v>202</v>
      </c>
      <c r="C150" s="8">
        <f>C151</f>
        <v>58693.6</v>
      </c>
      <c r="D150" s="8">
        <f>D151</f>
        <v>0</v>
      </c>
      <c r="E150" s="19">
        <f t="shared" si="6"/>
        <v>-58693.6</v>
      </c>
      <c r="F150" s="19">
        <f t="shared" si="7"/>
        <v>0</v>
      </c>
    </row>
    <row r="151" spans="1:6" s="9" customFormat="1" ht="63" customHeight="1">
      <c r="A151" s="43" t="s">
        <v>184</v>
      </c>
      <c r="B151" s="37" t="s">
        <v>202</v>
      </c>
      <c r="C151" s="8">
        <f>3579+5169+49945.6</f>
        <v>58693.6</v>
      </c>
      <c r="D151" s="8">
        <v>0</v>
      </c>
      <c r="E151" s="19">
        <f t="shared" si="6"/>
        <v>-58693.6</v>
      </c>
      <c r="F151" s="19">
        <f t="shared" si="7"/>
        <v>0</v>
      </c>
    </row>
    <row r="152" spans="1:6" ht="41.25" customHeight="1">
      <c r="A152" s="22" t="s">
        <v>305</v>
      </c>
      <c r="B152" s="24" t="s">
        <v>272</v>
      </c>
      <c r="C152" s="8">
        <f>C153</f>
        <v>17402886.98</v>
      </c>
      <c r="D152" s="8">
        <f>D153</f>
        <v>7739195.8100000005</v>
      </c>
      <c r="E152" s="19">
        <f t="shared" si="6"/>
        <v>-9663691.17</v>
      </c>
      <c r="F152" s="19">
        <f t="shared" si="7"/>
        <v>44.470758322421744</v>
      </c>
    </row>
    <row r="153" spans="1:6" ht="40.5" customHeight="1">
      <c r="A153" s="22" t="s">
        <v>306</v>
      </c>
      <c r="B153" s="24" t="s">
        <v>201</v>
      </c>
      <c r="C153" s="8">
        <f>SUM(C154:C155)</f>
        <v>17402886.98</v>
      </c>
      <c r="D153" s="8">
        <f>SUM(D154:D155)</f>
        <v>7739195.8100000005</v>
      </c>
      <c r="E153" s="19">
        <f t="shared" si="6"/>
        <v>-9663691.17</v>
      </c>
      <c r="F153" s="19">
        <f t="shared" si="7"/>
        <v>44.470758322421744</v>
      </c>
    </row>
    <row r="154" spans="1:6" ht="42.75" customHeight="1">
      <c r="A154" s="22" t="s">
        <v>307</v>
      </c>
      <c r="B154" s="24" t="s">
        <v>201</v>
      </c>
      <c r="C154" s="8">
        <f>6466430-205791+593767+269000-6260639+5615861+1412780+86462+546480</f>
        <v>8524350</v>
      </c>
      <c r="D154" s="8">
        <v>7029581</v>
      </c>
      <c r="E154" s="19">
        <f t="shared" si="6"/>
        <v>-1494769</v>
      </c>
      <c r="F154" s="19">
        <f t="shared" si="7"/>
        <v>82.46471578478123</v>
      </c>
    </row>
    <row r="155" spans="1:6" ht="39" customHeight="1">
      <c r="A155" s="22" t="s">
        <v>308</v>
      </c>
      <c r="B155" s="24" t="s">
        <v>201</v>
      </c>
      <c r="C155" s="8">
        <f>1429221.88+29065.1+40000+7380250</f>
        <v>8878536.98</v>
      </c>
      <c r="D155" s="8">
        <v>709614.81</v>
      </c>
      <c r="E155" s="19">
        <f t="shared" si="6"/>
        <v>-8168922.17</v>
      </c>
      <c r="F155" s="19">
        <f t="shared" si="7"/>
        <v>7.992474566457232</v>
      </c>
    </row>
    <row r="156" spans="1:6" ht="47.25" customHeight="1">
      <c r="A156" s="29" t="s">
        <v>310</v>
      </c>
      <c r="B156" s="30" t="s">
        <v>158</v>
      </c>
      <c r="C156" s="21">
        <f>C157+C168+C165+C162</f>
        <v>116489040.69</v>
      </c>
      <c r="D156" s="21">
        <f>D157+D168+D165+D162</f>
        <v>117208865.85</v>
      </c>
      <c r="E156" s="12">
        <f>D156-C156</f>
        <v>719825.1599999964</v>
      </c>
      <c r="F156" s="12">
        <f t="shared" si="7"/>
        <v>100.61793380367479</v>
      </c>
    </row>
    <row r="157" spans="1:6" ht="58.5" customHeight="1">
      <c r="A157" s="22" t="s">
        <v>309</v>
      </c>
      <c r="B157" s="28" t="s">
        <v>122</v>
      </c>
      <c r="C157" s="8">
        <f>C158</f>
        <v>2646040.69</v>
      </c>
      <c r="D157" s="8">
        <f>D158</f>
        <v>2242621.85</v>
      </c>
      <c r="E157" s="19">
        <f t="shared" si="6"/>
        <v>-403418.83999999985</v>
      </c>
      <c r="F157" s="19">
        <f t="shared" si="7"/>
        <v>84.75386861870217</v>
      </c>
    </row>
    <row r="158" spans="1:6" ht="75" customHeight="1">
      <c r="A158" s="22" t="s">
        <v>311</v>
      </c>
      <c r="B158" s="28" t="s">
        <v>123</v>
      </c>
      <c r="C158" s="8">
        <f>SUM(C159:C161)</f>
        <v>2646040.69</v>
      </c>
      <c r="D158" s="8">
        <f>SUM(D159:D161)</f>
        <v>2242621.85</v>
      </c>
      <c r="E158" s="19">
        <f t="shared" si="6"/>
        <v>-403418.83999999985</v>
      </c>
      <c r="F158" s="19">
        <f t="shared" si="7"/>
        <v>84.75386861870217</v>
      </c>
    </row>
    <row r="159" spans="1:6" ht="82.5" customHeight="1">
      <c r="A159" s="22" t="s">
        <v>312</v>
      </c>
      <c r="B159" s="28" t="s">
        <v>159</v>
      </c>
      <c r="C159" s="8">
        <f>433235.5+1012704-1012704</f>
        <v>433235.5</v>
      </c>
      <c r="D159" s="8">
        <v>431562</v>
      </c>
      <c r="E159" s="19">
        <f t="shared" si="6"/>
        <v>-1673.5</v>
      </c>
      <c r="F159" s="19">
        <f t="shared" si="7"/>
        <v>99.61372048227811</v>
      </c>
    </row>
    <row r="160" spans="1:6" ht="75" customHeight="1">
      <c r="A160" s="22" t="s">
        <v>313</v>
      </c>
      <c r="B160" s="28" t="s">
        <v>123</v>
      </c>
      <c r="C160" s="8">
        <v>2088871.97</v>
      </c>
      <c r="D160" s="8">
        <v>1703670.63</v>
      </c>
      <c r="E160" s="19">
        <f t="shared" si="6"/>
        <v>-385201.3400000001</v>
      </c>
      <c r="F160" s="19">
        <f t="shared" si="7"/>
        <v>81.55936095978156</v>
      </c>
    </row>
    <row r="161" spans="1:6" ht="75" customHeight="1">
      <c r="A161" s="22" t="s">
        <v>314</v>
      </c>
      <c r="B161" s="28" t="s">
        <v>123</v>
      </c>
      <c r="C161" s="8">
        <v>123933.22</v>
      </c>
      <c r="D161" s="8">
        <v>107389.22</v>
      </c>
      <c r="E161" s="19">
        <f t="shared" si="6"/>
        <v>-16544</v>
      </c>
      <c r="F161" s="19">
        <f t="shared" si="7"/>
        <v>86.65087536658855</v>
      </c>
    </row>
    <row r="162" spans="1:6" ht="126" customHeight="1">
      <c r="A162" s="22" t="s">
        <v>315</v>
      </c>
      <c r="B162" s="28" t="s">
        <v>259</v>
      </c>
      <c r="C162" s="8">
        <f>C163</f>
        <v>1012704</v>
      </c>
      <c r="D162" s="8">
        <f>D163</f>
        <v>2146914</v>
      </c>
      <c r="E162" s="19">
        <f t="shared" si="6"/>
        <v>1134210</v>
      </c>
      <c r="F162" s="19">
        <f t="shared" si="7"/>
        <v>211.99817518248176</v>
      </c>
    </row>
    <row r="163" spans="1:6" ht="113.25" customHeight="1">
      <c r="A163" s="22" t="s">
        <v>316</v>
      </c>
      <c r="B163" s="28" t="s">
        <v>258</v>
      </c>
      <c r="C163" s="8">
        <f>C164</f>
        <v>1012704</v>
      </c>
      <c r="D163" s="8">
        <f>D164</f>
        <v>2146914</v>
      </c>
      <c r="E163" s="19">
        <f t="shared" si="6"/>
        <v>1134210</v>
      </c>
      <c r="F163" s="19">
        <f t="shared" si="7"/>
        <v>211.99817518248176</v>
      </c>
    </row>
    <row r="164" spans="1:6" ht="121.5" customHeight="1">
      <c r="A164" s="22" t="s">
        <v>317</v>
      </c>
      <c r="B164" s="28" t="s">
        <v>258</v>
      </c>
      <c r="C164" s="8">
        <v>1012704</v>
      </c>
      <c r="D164" s="8">
        <v>2146914</v>
      </c>
      <c r="E164" s="19">
        <f t="shared" si="6"/>
        <v>1134210</v>
      </c>
      <c r="F164" s="19">
        <f t="shared" si="7"/>
        <v>211.99817518248176</v>
      </c>
    </row>
    <row r="165" spans="1:6" ht="117" customHeight="1">
      <c r="A165" s="22" t="s">
        <v>318</v>
      </c>
      <c r="B165" s="28" t="s">
        <v>209</v>
      </c>
      <c r="C165" s="8">
        <f>C166</f>
        <v>42817</v>
      </c>
      <c r="D165" s="8">
        <f>D166</f>
        <v>5376</v>
      </c>
      <c r="E165" s="19">
        <f t="shared" si="6"/>
        <v>-37441</v>
      </c>
      <c r="F165" s="19">
        <f t="shared" si="7"/>
        <v>12.555760562393441</v>
      </c>
    </row>
    <row r="166" spans="1:6" ht="118.5" customHeight="1">
      <c r="A166" s="22" t="s">
        <v>319</v>
      </c>
      <c r="B166" s="28" t="s">
        <v>210</v>
      </c>
      <c r="C166" s="8">
        <f>C167</f>
        <v>42817</v>
      </c>
      <c r="D166" s="8">
        <f>D167</f>
        <v>5376</v>
      </c>
      <c r="E166" s="19">
        <f t="shared" si="6"/>
        <v>-37441</v>
      </c>
      <c r="F166" s="19">
        <f t="shared" si="7"/>
        <v>12.555760562393441</v>
      </c>
    </row>
    <row r="167" spans="1:6" ht="118.5" customHeight="1">
      <c r="A167" s="22" t="s">
        <v>320</v>
      </c>
      <c r="B167" s="28" t="s">
        <v>210</v>
      </c>
      <c r="C167" s="8">
        <v>42817</v>
      </c>
      <c r="D167" s="8">
        <v>5376</v>
      </c>
      <c r="E167" s="19">
        <f t="shared" si="6"/>
        <v>-37441</v>
      </c>
      <c r="F167" s="19">
        <f t="shared" si="7"/>
        <v>12.555760562393441</v>
      </c>
    </row>
    <row r="168" spans="1:6" ht="37.5" customHeight="1">
      <c r="A168" s="22" t="s">
        <v>321</v>
      </c>
      <c r="B168" s="28" t="s">
        <v>124</v>
      </c>
      <c r="C168" s="8">
        <f>C169</f>
        <v>112787479</v>
      </c>
      <c r="D168" s="8">
        <f>D169</f>
        <v>112813954</v>
      </c>
      <c r="E168" s="19">
        <f t="shared" si="6"/>
        <v>26475</v>
      </c>
      <c r="F168" s="19">
        <f t="shared" si="7"/>
        <v>100.02347335026435</v>
      </c>
    </row>
    <row r="169" spans="1:6" ht="37.5" customHeight="1">
      <c r="A169" s="22" t="s">
        <v>322</v>
      </c>
      <c r="B169" s="28" t="s">
        <v>125</v>
      </c>
      <c r="C169" s="8">
        <f>C170</f>
        <v>112787479</v>
      </c>
      <c r="D169" s="8">
        <f>D170</f>
        <v>112813954</v>
      </c>
      <c r="E169" s="19">
        <f t="shared" si="6"/>
        <v>26475</v>
      </c>
      <c r="F169" s="19">
        <f t="shared" si="7"/>
        <v>100.02347335026435</v>
      </c>
    </row>
    <row r="170" spans="1:6" ht="37.5" customHeight="1">
      <c r="A170" s="22" t="s">
        <v>323</v>
      </c>
      <c r="B170" s="28" t="s">
        <v>126</v>
      </c>
      <c r="C170" s="8">
        <f>109744205+3043274</f>
        <v>112787479</v>
      </c>
      <c r="D170" s="8">
        <v>112813954</v>
      </c>
      <c r="E170" s="19">
        <f t="shared" si="6"/>
        <v>26475</v>
      </c>
      <c r="F170" s="19">
        <f t="shared" si="7"/>
        <v>100.02347335026435</v>
      </c>
    </row>
    <row r="171" spans="1:6" ht="28.5" customHeight="1">
      <c r="A171" s="29" t="s">
        <v>218</v>
      </c>
      <c r="B171" s="30" t="s">
        <v>219</v>
      </c>
      <c r="C171" s="21">
        <f aca="true" t="shared" si="8" ref="C171:D173">C172</f>
        <v>140181</v>
      </c>
      <c r="D171" s="21">
        <f t="shared" si="8"/>
        <v>0</v>
      </c>
      <c r="E171" s="12">
        <f t="shared" si="6"/>
        <v>-140181</v>
      </c>
      <c r="F171" s="12">
        <f t="shared" si="7"/>
        <v>0</v>
      </c>
    </row>
    <row r="172" spans="1:6" ht="133.5" customHeight="1">
      <c r="A172" s="22" t="s">
        <v>220</v>
      </c>
      <c r="B172" s="28" t="s">
        <v>221</v>
      </c>
      <c r="C172" s="8">
        <f t="shared" si="8"/>
        <v>140181</v>
      </c>
      <c r="D172" s="8">
        <f t="shared" si="8"/>
        <v>0</v>
      </c>
      <c r="E172" s="19">
        <f t="shared" si="6"/>
        <v>-140181</v>
      </c>
      <c r="F172" s="19">
        <f t="shared" si="7"/>
        <v>0</v>
      </c>
    </row>
    <row r="173" spans="1:6" ht="137.25" customHeight="1">
      <c r="A173" s="22" t="s">
        <v>222</v>
      </c>
      <c r="B173" s="28" t="s">
        <v>223</v>
      </c>
      <c r="C173" s="8">
        <f t="shared" si="8"/>
        <v>140181</v>
      </c>
      <c r="D173" s="8">
        <f t="shared" si="8"/>
        <v>0</v>
      </c>
      <c r="E173" s="19">
        <f t="shared" si="6"/>
        <v>-140181</v>
      </c>
      <c r="F173" s="19">
        <f t="shared" si="7"/>
        <v>0</v>
      </c>
    </row>
    <row r="174" spans="1:6" ht="136.5" customHeight="1">
      <c r="A174" s="22" t="s">
        <v>224</v>
      </c>
      <c r="B174" s="28" t="s">
        <v>223</v>
      </c>
      <c r="C174" s="8">
        <v>140181</v>
      </c>
      <c r="D174" s="8">
        <v>0</v>
      </c>
      <c r="E174" s="19">
        <f t="shared" si="6"/>
        <v>-140181</v>
      </c>
      <c r="F174" s="19">
        <f t="shared" si="7"/>
        <v>0</v>
      </c>
    </row>
    <row r="175" spans="1:6" s="9" customFormat="1" ht="230.25" customHeight="1">
      <c r="A175" s="29" t="s">
        <v>90</v>
      </c>
      <c r="B175" s="31" t="s">
        <v>212</v>
      </c>
      <c r="C175" s="21">
        <f>C176</f>
        <v>0</v>
      </c>
      <c r="D175" s="21">
        <f>D176</f>
        <v>0</v>
      </c>
      <c r="E175" s="12">
        <f t="shared" si="6"/>
        <v>0</v>
      </c>
      <c r="F175" s="12">
        <v>0</v>
      </c>
    </row>
    <row r="176" spans="1:6" ht="207" customHeight="1">
      <c r="A176" s="22" t="s">
        <v>91</v>
      </c>
      <c r="B176" s="24" t="s">
        <v>93</v>
      </c>
      <c r="C176" s="8">
        <f>C177</f>
        <v>0</v>
      </c>
      <c r="D176" s="8">
        <f>D177</f>
        <v>0</v>
      </c>
      <c r="E176" s="19">
        <f t="shared" si="6"/>
        <v>0</v>
      </c>
      <c r="F176" s="19">
        <v>0</v>
      </c>
    </row>
    <row r="177" spans="1:6" ht="207" customHeight="1">
      <c r="A177" s="22" t="s">
        <v>92</v>
      </c>
      <c r="B177" s="24" t="s">
        <v>94</v>
      </c>
      <c r="C177" s="8">
        <v>0</v>
      </c>
      <c r="D177" s="32">
        <v>0</v>
      </c>
      <c r="E177" s="19">
        <f t="shared" si="6"/>
        <v>0</v>
      </c>
      <c r="F177" s="19">
        <v>0</v>
      </c>
    </row>
    <row r="178" spans="1:6" ht="115.5" customHeight="1">
      <c r="A178" s="29" t="s">
        <v>225</v>
      </c>
      <c r="B178" s="31" t="s">
        <v>232</v>
      </c>
      <c r="C178" s="21">
        <f>C179</f>
        <v>-334654.27</v>
      </c>
      <c r="D178" s="21">
        <f>D179</f>
        <v>0</v>
      </c>
      <c r="E178" s="12">
        <f>D178-C178</f>
        <v>334654.27</v>
      </c>
      <c r="F178" s="12">
        <f t="shared" si="7"/>
        <v>0</v>
      </c>
    </row>
    <row r="179" spans="1:6" ht="98.25" customHeight="1">
      <c r="A179" s="22" t="s">
        <v>226</v>
      </c>
      <c r="B179" s="24" t="s">
        <v>227</v>
      </c>
      <c r="C179" s="8">
        <f>C180</f>
        <v>-334654.27</v>
      </c>
      <c r="D179" s="8">
        <f>D180</f>
        <v>0</v>
      </c>
      <c r="E179" s="19">
        <f t="shared" si="6"/>
        <v>334654.27</v>
      </c>
      <c r="F179" s="19">
        <f t="shared" si="7"/>
        <v>0</v>
      </c>
    </row>
    <row r="180" spans="1:6" ht="98.25" customHeight="1">
      <c r="A180" s="22" t="s">
        <v>228</v>
      </c>
      <c r="B180" s="24" t="s">
        <v>229</v>
      </c>
      <c r="C180" s="8">
        <f>C181+C182</f>
        <v>-334654.27</v>
      </c>
      <c r="D180" s="8">
        <f>D181+D182</f>
        <v>0</v>
      </c>
      <c r="E180" s="19">
        <f t="shared" si="6"/>
        <v>334654.27</v>
      </c>
      <c r="F180" s="19">
        <f t="shared" si="7"/>
        <v>0</v>
      </c>
    </row>
    <row r="181" spans="1:6" ht="111" customHeight="1">
      <c r="A181" s="22" t="s">
        <v>231</v>
      </c>
      <c r="B181" s="24" t="s">
        <v>229</v>
      </c>
      <c r="C181" s="8">
        <v>-132332.32</v>
      </c>
      <c r="D181" s="32">
        <v>0</v>
      </c>
      <c r="E181" s="19">
        <f t="shared" si="6"/>
        <v>132332.32</v>
      </c>
      <c r="F181" s="19">
        <f t="shared" si="7"/>
        <v>0</v>
      </c>
    </row>
    <row r="182" spans="1:6" ht="105.75" customHeight="1">
      <c r="A182" s="22" t="s">
        <v>230</v>
      </c>
      <c r="B182" s="24" t="s">
        <v>229</v>
      </c>
      <c r="C182" s="8">
        <v>-202321.95</v>
      </c>
      <c r="D182" s="32">
        <v>0</v>
      </c>
      <c r="E182" s="19">
        <f t="shared" si="6"/>
        <v>202321.95</v>
      </c>
      <c r="F182" s="19">
        <f t="shared" si="7"/>
        <v>0</v>
      </c>
    </row>
    <row r="183" spans="1:6" ht="25.5" customHeight="1">
      <c r="A183" s="51" t="s">
        <v>284</v>
      </c>
      <c r="B183" s="52"/>
      <c r="C183" s="33">
        <f>C5+C130</f>
        <v>321787864.88</v>
      </c>
      <c r="D183" s="33">
        <f>D5+D130</f>
        <v>301003385.26</v>
      </c>
      <c r="E183" s="12">
        <f t="shared" si="6"/>
        <v>-20784479.620000005</v>
      </c>
      <c r="F183" s="12">
        <f t="shared" si="7"/>
        <v>93.54093740366783</v>
      </c>
    </row>
    <row r="184" spans="3:6" ht="18.75">
      <c r="C184" s="5"/>
      <c r="F184" s="5"/>
    </row>
    <row r="185" ht="18.75">
      <c r="C185" s="15"/>
    </row>
    <row r="187" ht="18.75">
      <c r="C187" s="15"/>
    </row>
    <row r="188" spans="4:5" ht="18.75">
      <c r="D188" s="27"/>
      <c r="E188" s="27"/>
    </row>
  </sheetData>
  <sheetProtection/>
  <mergeCells count="6">
    <mergeCell ref="A183:B183"/>
    <mergeCell ref="A2:A3"/>
    <mergeCell ref="B2:B3"/>
    <mergeCell ref="C2:D2"/>
    <mergeCell ref="A1:F1"/>
    <mergeCell ref="E2:F2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2018-11-13T05:35:38Z</cp:lastPrinted>
  <dcterms:created xsi:type="dcterms:W3CDTF">2009-08-21T08:27:43Z</dcterms:created>
  <dcterms:modified xsi:type="dcterms:W3CDTF">2018-11-13T05:41:57Z</dcterms:modified>
  <cp:category/>
  <cp:version/>
  <cp:contentType/>
  <cp:contentStatus/>
</cp:coreProperties>
</file>